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8_{3B28D5B0-BA40-4F2D-A30F-A883093617A6}" xr6:coauthVersionLast="47" xr6:coauthVersionMax="47" xr10:uidLastSave="{00000000-0000-0000-0000-000000000000}"/>
  <bookViews>
    <workbookView xWindow="28680" yWindow="-915" windowWidth="29040" windowHeight="15720" xr2:uid="{00000000-000D-0000-FFFF-FFFF00000000}"/>
  </bookViews>
  <sheets>
    <sheet name="Calendar" sheetId="1" r:id="rId1"/>
    <sheet name="Captains" sheetId="2" r:id="rId2"/>
    <sheet name="Courses" sheetId="3" r:id="rId3"/>
    <sheet name="RatingsAdj" sheetId="4" r:id="rId4"/>
  </sheets>
  <externalReferences>
    <externalReference r:id="rId5"/>
  </externalReferences>
  <definedNames>
    <definedName name="DR" localSheetId="0">[1]SGL!#REF!</definedName>
    <definedName name="DR">[1]SGL!#REF!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9" i="3" l="1"/>
  <c r="N39" i="3"/>
  <c r="O38" i="3"/>
  <c r="N38" i="3"/>
  <c r="N37" i="3"/>
  <c r="I39" i="3"/>
  <c r="H39" i="3"/>
  <c r="I38" i="3"/>
  <c r="H38" i="3"/>
  <c r="I37" i="3"/>
  <c r="H37" i="3"/>
  <c r="G39" i="3"/>
  <c r="F39" i="3"/>
  <c r="G38" i="3"/>
  <c r="F38" i="3"/>
  <c r="G37" i="3"/>
  <c r="F37" i="3"/>
  <c r="T7" i="2"/>
  <c r="V7" i="2"/>
  <c r="T8" i="2"/>
  <c r="V8" i="2"/>
  <c r="T9" i="2"/>
  <c r="V9" i="2"/>
  <c r="T10" i="2"/>
  <c r="V10" i="2"/>
  <c r="T11" i="2"/>
  <c r="V11" i="2"/>
  <c r="T12" i="2"/>
  <c r="V12" i="2"/>
  <c r="T13" i="2"/>
  <c r="V13" i="2"/>
  <c r="T14" i="2"/>
  <c r="V14" i="2"/>
  <c r="T15" i="2"/>
  <c r="V15" i="2"/>
  <c r="T16" i="2"/>
  <c r="V16" i="2"/>
  <c r="T17" i="2"/>
  <c r="V17" i="2"/>
  <c r="T18" i="2"/>
  <c r="V18" i="2"/>
  <c r="T19" i="2"/>
  <c r="V19" i="2"/>
  <c r="T20" i="2"/>
  <c r="V20" i="2"/>
  <c r="T21" i="2"/>
  <c r="V21" i="2"/>
  <c r="V22" i="2"/>
  <c r="T23" i="2"/>
  <c r="V23" i="2"/>
  <c r="T24" i="2"/>
  <c r="V24" i="2"/>
  <c r="T25" i="2"/>
  <c r="V25" i="2"/>
  <c r="T26" i="2"/>
  <c r="V26" i="2"/>
  <c r="T27" i="2"/>
  <c r="V27" i="2"/>
  <c r="T28" i="2"/>
  <c r="V28" i="2"/>
  <c r="T29" i="2"/>
  <c r="V29" i="2"/>
  <c r="T30" i="2"/>
  <c r="V30" i="2"/>
  <c r="T31" i="2"/>
  <c r="V31" i="2"/>
  <c r="T32" i="2"/>
  <c r="V32" i="2"/>
  <c r="T33" i="2"/>
  <c r="V33" i="2"/>
  <c r="T34" i="2"/>
  <c r="V34" i="2"/>
  <c r="T35" i="2"/>
  <c r="V35" i="2"/>
  <c r="T36" i="2"/>
  <c r="V36" i="2"/>
  <c r="T37" i="2"/>
  <c r="V37" i="2"/>
  <c r="T38" i="2"/>
  <c r="V38" i="2"/>
  <c r="V39" i="2"/>
  <c r="V40" i="2"/>
  <c r="V41" i="2"/>
  <c r="T42" i="2"/>
  <c r="V42" i="2"/>
  <c r="T43" i="2"/>
  <c r="V43" i="2"/>
  <c r="T44" i="2"/>
  <c r="V44" i="2"/>
  <c r="T45" i="2"/>
  <c r="V45" i="2"/>
  <c r="T46" i="2"/>
  <c r="V46" i="2"/>
  <c r="T47" i="2"/>
  <c r="V47" i="2"/>
  <c r="T48" i="2"/>
  <c r="V48" i="2"/>
  <c r="T49" i="2"/>
  <c r="V49" i="2"/>
  <c r="T50" i="2"/>
  <c r="V50" i="2"/>
  <c r="T51" i="2"/>
  <c r="V51" i="2"/>
  <c r="T52" i="2"/>
  <c r="V52" i="2"/>
  <c r="T53" i="2"/>
  <c r="V53" i="2"/>
  <c r="T54" i="2"/>
  <c r="V54" i="2"/>
  <c r="T55" i="2"/>
  <c r="V55" i="2"/>
  <c r="T56" i="2"/>
  <c r="V56" i="2"/>
  <c r="T57" i="2"/>
  <c r="V57" i="2"/>
  <c r="V58" i="2"/>
  <c r="T59" i="2"/>
  <c r="V59" i="2"/>
  <c r="T60" i="2"/>
  <c r="V60" i="2"/>
  <c r="T61" i="2"/>
  <c r="V61" i="2"/>
  <c r="T62" i="2"/>
  <c r="V62" i="2"/>
  <c r="T63" i="2"/>
  <c r="V63" i="2"/>
  <c r="T64" i="2"/>
  <c r="V64" i="2"/>
  <c r="T65" i="2"/>
  <c r="V65" i="2"/>
  <c r="T66" i="2"/>
  <c r="V66" i="2"/>
  <c r="T67" i="2"/>
  <c r="V67" i="2"/>
  <c r="T68" i="2"/>
  <c r="V68" i="2"/>
  <c r="T69" i="2"/>
  <c r="V69" i="2"/>
  <c r="T70" i="2"/>
  <c r="V70" i="2"/>
  <c r="T71" i="2"/>
  <c r="V71" i="2"/>
  <c r="T72" i="2"/>
  <c r="V72" i="2"/>
  <c r="T73" i="2"/>
  <c r="V73" i="2"/>
  <c r="T74" i="2"/>
  <c r="V74" i="2"/>
  <c r="T6" i="2"/>
  <c r="V6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X39" i="2"/>
  <c r="Y39" i="2"/>
  <c r="Z39" i="2"/>
  <c r="X40" i="2"/>
  <c r="Y40" i="2"/>
  <c r="Z40" i="2"/>
  <c r="X41" i="2"/>
  <c r="Y41" i="2"/>
  <c r="Z41" i="2"/>
  <c r="Y42" i="2"/>
  <c r="Z42" i="2"/>
  <c r="Y43" i="2"/>
  <c r="Z43" i="2"/>
  <c r="Y44" i="2"/>
  <c r="Z44" i="2"/>
  <c r="Y45" i="2"/>
  <c r="Z45" i="2"/>
  <c r="Y46" i="2"/>
  <c r="Z46" i="2"/>
  <c r="Y47" i="2"/>
  <c r="Z47" i="2"/>
  <c r="Y48" i="2"/>
  <c r="Z48" i="2"/>
  <c r="Y49" i="2"/>
  <c r="Z49" i="2"/>
  <c r="Y50" i="2"/>
  <c r="Z50" i="2"/>
  <c r="Y51" i="2"/>
  <c r="Z51" i="2"/>
  <c r="Y52" i="2"/>
  <c r="Z52" i="2"/>
  <c r="Y53" i="2"/>
  <c r="Z53" i="2"/>
  <c r="Y54" i="2"/>
  <c r="Z54" i="2"/>
  <c r="Y55" i="2"/>
  <c r="Z55" i="2"/>
  <c r="Y56" i="2"/>
  <c r="Z56" i="2"/>
  <c r="Y57" i="2"/>
  <c r="Z57" i="2"/>
  <c r="X58" i="2"/>
  <c r="Y58" i="2"/>
  <c r="Z58" i="2"/>
  <c r="Y59" i="2"/>
  <c r="Z59" i="2"/>
  <c r="Y60" i="2"/>
  <c r="Z60" i="2"/>
  <c r="Y61" i="2"/>
  <c r="Z61" i="2"/>
  <c r="Y62" i="2"/>
  <c r="Z62" i="2"/>
  <c r="Y63" i="2"/>
  <c r="Z63" i="2"/>
  <c r="Y64" i="2"/>
  <c r="Z64" i="2"/>
  <c r="Y65" i="2"/>
  <c r="Z65" i="2"/>
  <c r="Y66" i="2"/>
  <c r="Z66" i="2"/>
  <c r="Y67" i="2"/>
  <c r="Z67" i="2"/>
  <c r="Y68" i="2"/>
  <c r="Z68" i="2"/>
  <c r="Y69" i="2"/>
  <c r="Z69" i="2"/>
  <c r="Y70" i="2"/>
  <c r="Z70" i="2"/>
  <c r="Y71" i="2"/>
  <c r="Z71" i="2"/>
  <c r="Y72" i="2"/>
  <c r="Z72" i="2"/>
  <c r="Y73" i="2"/>
  <c r="Z73" i="2"/>
  <c r="Y74" i="2"/>
  <c r="Z74" i="2"/>
  <c r="Y7" i="2"/>
  <c r="Z7" i="2"/>
  <c r="Y8" i="2"/>
  <c r="Z8" i="2"/>
  <c r="Y9" i="2"/>
  <c r="Z9" i="2"/>
  <c r="Y10" i="2"/>
  <c r="Z10" i="2"/>
  <c r="Y11" i="2"/>
  <c r="Z11" i="2"/>
  <c r="Y12" i="2"/>
  <c r="Z12" i="2"/>
  <c r="Y13" i="2"/>
  <c r="Z13" i="2"/>
  <c r="Y14" i="2"/>
  <c r="Z14" i="2"/>
  <c r="Y15" i="2"/>
  <c r="Z15" i="2"/>
  <c r="Y16" i="2"/>
  <c r="Z16" i="2"/>
  <c r="Y17" i="2"/>
  <c r="Z17" i="2"/>
  <c r="Y18" i="2"/>
  <c r="Z18" i="2"/>
  <c r="Y19" i="2"/>
  <c r="Z19" i="2"/>
  <c r="Y20" i="2"/>
  <c r="Z20" i="2"/>
  <c r="Y21" i="2"/>
  <c r="Z21" i="2"/>
  <c r="X22" i="2"/>
  <c r="Y22" i="2"/>
  <c r="Z22" i="2"/>
  <c r="Y23" i="2"/>
  <c r="Z23" i="2"/>
  <c r="Y24" i="2"/>
  <c r="Z24" i="2"/>
  <c r="Y25" i="2"/>
  <c r="Z25" i="2"/>
  <c r="Y26" i="2"/>
  <c r="Z26" i="2"/>
  <c r="Y27" i="2"/>
  <c r="Z27" i="2"/>
  <c r="Y28" i="2"/>
  <c r="Z28" i="2"/>
  <c r="Y29" i="2"/>
  <c r="Z29" i="2"/>
  <c r="Y30" i="2"/>
  <c r="Z30" i="2"/>
  <c r="Y31" i="2"/>
  <c r="Z31" i="2"/>
  <c r="Y32" i="2"/>
  <c r="Z32" i="2"/>
  <c r="Y33" i="2"/>
  <c r="Z33" i="2"/>
  <c r="Y34" i="2"/>
  <c r="Z34" i="2"/>
  <c r="Y35" i="2"/>
  <c r="Z35" i="2"/>
  <c r="Y36" i="2"/>
  <c r="Z36" i="2"/>
  <c r="Y37" i="2"/>
  <c r="Z37" i="2"/>
  <c r="Y38" i="2"/>
  <c r="Z38" i="2"/>
  <c r="Z6" i="2"/>
  <c r="Y6" i="2"/>
  <c r="S24" i="2"/>
  <c r="S60" i="2"/>
  <c r="X60" i="2"/>
  <c r="S26" i="2"/>
  <c r="S62" i="2"/>
  <c r="X62" i="2"/>
  <c r="X24" i="2"/>
  <c r="S25" i="2"/>
  <c r="X25" i="2"/>
  <c r="X26" i="2"/>
  <c r="S27" i="2"/>
  <c r="S63" i="2"/>
  <c r="X63" i="2"/>
  <c r="S28" i="2"/>
  <c r="X28" i="2"/>
  <c r="S29" i="2"/>
  <c r="X29" i="2"/>
  <c r="S30" i="2"/>
  <c r="X30" i="2"/>
  <c r="S31" i="2"/>
  <c r="X31" i="2"/>
  <c r="S32" i="2"/>
  <c r="X32" i="2"/>
  <c r="S33" i="2"/>
  <c r="X33" i="2"/>
  <c r="S34" i="2"/>
  <c r="X34" i="2"/>
  <c r="S35" i="2"/>
  <c r="S71" i="2"/>
  <c r="X71" i="2"/>
  <c r="S36" i="2"/>
  <c r="X36" i="2"/>
  <c r="S37" i="2"/>
  <c r="X37" i="2"/>
  <c r="S38" i="2"/>
  <c r="X38" i="2"/>
  <c r="S23" i="2"/>
  <c r="X23" i="2"/>
  <c r="S7" i="2"/>
  <c r="X7" i="2"/>
  <c r="S8" i="2"/>
  <c r="X8" i="2"/>
  <c r="S9" i="2"/>
  <c r="X9" i="2"/>
  <c r="S10" i="2"/>
  <c r="S46" i="2"/>
  <c r="X46" i="2"/>
  <c r="S11" i="2"/>
  <c r="X11" i="2"/>
  <c r="S12" i="2"/>
  <c r="S48" i="2"/>
  <c r="X48" i="2"/>
  <c r="S13" i="2"/>
  <c r="S49" i="2"/>
  <c r="X49" i="2"/>
  <c r="S14" i="2"/>
  <c r="S50" i="2"/>
  <c r="X50" i="2"/>
  <c r="S15" i="2"/>
  <c r="S51" i="2"/>
  <c r="X51" i="2"/>
  <c r="S16" i="2"/>
  <c r="X16" i="2"/>
  <c r="S17" i="2"/>
  <c r="S53" i="2"/>
  <c r="X53" i="2"/>
  <c r="S18" i="2"/>
  <c r="S54" i="2"/>
  <c r="X54" i="2"/>
  <c r="S19" i="2"/>
  <c r="X19" i="2"/>
  <c r="S20" i="2"/>
  <c r="X20" i="2"/>
  <c r="S21" i="2"/>
  <c r="X21" i="2"/>
  <c r="S6" i="2"/>
  <c r="X6" i="2"/>
  <c r="D24" i="4"/>
  <c r="D25" i="4"/>
  <c r="D10" i="4"/>
  <c r="D11" i="4"/>
  <c r="D12" i="4"/>
  <c r="D13" i="4"/>
  <c r="D14" i="4"/>
  <c r="D15" i="4"/>
  <c r="D16" i="4"/>
  <c r="D17" i="4"/>
  <c r="D18" i="4"/>
  <c r="AB28" i="4"/>
  <c r="AB29" i="4"/>
  <c r="AC29" i="4"/>
  <c r="AB30" i="4"/>
  <c r="AB31" i="4"/>
  <c r="AB32" i="4"/>
  <c r="F7" i="1"/>
  <c r="J31" i="3"/>
  <c r="K25" i="3"/>
  <c r="K31" i="3"/>
  <c r="U31" i="3"/>
  <c r="U37" i="3"/>
  <c r="M25" i="3"/>
  <c r="M33" i="3"/>
  <c r="L33" i="3"/>
  <c r="K37" i="3"/>
  <c r="J33" i="3"/>
  <c r="L32" i="3"/>
  <c r="K32" i="3"/>
  <c r="J32" i="3"/>
  <c r="U32" i="3"/>
  <c r="U38" i="3"/>
  <c r="L31" i="3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10" i="1"/>
  <c r="I9" i="1"/>
  <c r="I8" i="1"/>
  <c r="I7" i="1"/>
  <c r="I6" i="1"/>
  <c r="I5" i="1"/>
  <c r="D5" i="1"/>
  <c r="H6" i="1"/>
  <c r="H7" i="1"/>
  <c r="E2" i="1"/>
  <c r="V30" i="3"/>
  <c r="V29" i="3"/>
  <c r="V28" i="3"/>
  <c r="U30" i="3"/>
  <c r="U29" i="3"/>
  <c r="U28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V26" i="3"/>
  <c r="L39" i="3"/>
  <c r="L38" i="3"/>
  <c r="K38" i="3"/>
  <c r="J38" i="3"/>
  <c r="F2" i="3"/>
  <c r="E2" i="2"/>
  <c r="S65" i="2"/>
  <c r="X65" i="2"/>
  <c r="X27" i="2"/>
  <c r="S61" i="2"/>
  <c r="X61" i="2"/>
  <c r="X15" i="2"/>
  <c r="S59" i="2"/>
  <c r="X59" i="2"/>
  <c r="S74" i="2"/>
  <c r="X74" i="2"/>
  <c r="X35" i="2"/>
  <c r="S73" i="2"/>
  <c r="X73" i="2"/>
  <c r="S72" i="2"/>
  <c r="X72" i="2"/>
  <c r="S66" i="2"/>
  <c r="X66" i="2"/>
  <c r="S70" i="2"/>
  <c r="X70" i="2"/>
  <c r="S57" i="2"/>
  <c r="X57" i="2"/>
  <c r="S45" i="2"/>
  <c r="X45" i="2"/>
  <c r="X18" i="2"/>
  <c r="X14" i="2"/>
  <c r="X10" i="2"/>
  <c r="S69" i="2"/>
  <c r="X69" i="2"/>
  <c r="S56" i="2"/>
  <c r="X56" i="2"/>
  <c r="S44" i="2"/>
  <c r="X44" i="2"/>
  <c r="S43" i="2"/>
  <c r="X43" i="2"/>
  <c r="S68" i="2"/>
  <c r="X68" i="2"/>
  <c r="S55" i="2"/>
  <c r="X55" i="2"/>
  <c r="S67" i="2"/>
  <c r="X67" i="2"/>
  <c r="X17" i="2"/>
  <c r="X13" i="2"/>
  <c r="S52" i="2"/>
  <c r="X52" i="2"/>
  <c r="S64" i="2"/>
  <c r="X64" i="2"/>
  <c r="X12" i="2"/>
  <c r="S47" i="2"/>
  <c r="X47" i="2"/>
  <c r="S42" i="2"/>
  <c r="X42" i="2"/>
  <c r="M39" i="3"/>
  <c r="V33" i="3"/>
  <c r="V39" i="3"/>
  <c r="M31" i="3"/>
  <c r="M37" i="3"/>
  <c r="J37" i="3"/>
  <c r="L37" i="3"/>
  <c r="M32" i="3"/>
  <c r="M38" i="3"/>
  <c r="I32" i="1"/>
  <c r="I35" i="1"/>
  <c r="D6" i="1"/>
  <c r="H8" i="1"/>
  <c r="H9" i="1"/>
  <c r="D9" i="1"/>
  <c r="J25" i="4"/>
  <c r="F25" i="4"/>
  <c r="D26" i="4"/>
  <c r="I25" i="4"/>
  <c r="H25" i="4"/>
  <c r="G25" i="4"/>
  <c r="J39" i="3"/>
  <c r="K33" i="3"/>
  <c r="K39" i="3"/>
  <c r="D8" i="1"/>
  <c r="V32" i="3"/>
  <c r="V38" i="3"/>
  <c r="V31" i="3"/>
  <c r="V37" i="3"/>
  <c r="G26" i="4"/>
  <c r="J26" i="4"/>
  <c r="D27" i="4"/>
  <c r="I26" i="4"/>
  <c r="H26" i="4"/>
  <c r="H10" i="1"/>
  <c r="D10" i="1"/>
  <c r="D7" i="1"/>
  <c r="U33" i="3"/>
  <c r="U39" i="3"/>
  <c r="G27" i="4"/>
  <c r="F27" i="4"/>
  <c r="J27" i="4"/>
  <c r="D28" i="4"/>
  <c r="I27" i="4"/>
  <c r="H27" i="4"/>
  <c r="H11" i="1"/>
  <c r="H12" i="1"/>
  <c r="G28" i="4"/>
  <c r="F28" i="4"/>
  <c r="J28" i="4"/>
  <c r="D29" i="4"/>
  <c r="I28" i="4"/>
  <c r="H28" i="4"/>
  <c r="H13" i="1"/>
  <c r="H14" i="1"/>
  <c r="D11" i="1"/>
  <c r="H15" i="1"/>
  <c r="H16" i="1"/>
  <c r="H17" i="1"/>
  <c r="H29" i="4"/>
  <c r="G29" i="4"/>
  <c r="F29" i="4"/>
  <c r="J29" i="4"/>
  <c r="D30" i="4"/>
  <c r="I29" i="4"/>
  <c r="H18" i="1"/>
  <c r="H30" i="4"/>
  <c r="G30" i="4"/>
  <c r="J30" i="4"/>
  <c r="F30" i="4"/>
  <c r="I30" i="4"/>
  <c r="D31" i="4"/>
  <c r="H19" i="1"/>
  <c r="H21" i="1"/>
  <c r="H22" i="1"/>
  <c r="H23" i="1"/>
  <c r="H24" i="1"/>
  <c r="H26" i="1"/>
  <c r="H27" i="1"/>
  <c r="D12" i="1"/>
  <c r="D14" i="1"/>
  <c r="D18" i="1"/>
  <c r="D16" i="1"/>
  <c r="D20" i="1"/>
  <c r="D15" i="1"/>
  <c r="D13" i="1"/>
  <c r="D17" i="1"/>
  <c r="J31" i="4"/>
  <c r="D32" i="4"/>
  <c r="H31" i="4"/>
  <c r="G31" i="4"/>
  <c r="F31" i="4"/>
  <c r="I31" i="4"/>
  <c r="I32" i="4"/>
  <c r="J32" i="4"/>
  <c r="H32" i="4"/>
  <c r="G32" i="4"/>
  <c r="F32" i="4"/>
  <c r="J21" i="4"/>
  <c r="I21" i="4"/>
  <c r="H21" i="4"/>
  <c r="F21" i="4"/>
  <c r="G21" i="4"/>
  <c r="M32" i="4"/>
  <c r="AC35" i="4"/>
  <c r="AC38" i="4"/>
  <c r="AC59" i="4"/>
  <c r="AC62" i="4"/>
  <c r="AC42" i="4"/>
  <c r="AC66" i="4"/>
  <c r="AC22" i="4"/>
  <c r="AC25" i="4"/>
  <c r="AC46" i="4"/>
  <c r="AC49" i="4"/>
  <c r="AC32" i="4"/>
  <c r="AC53" i="4"/>
  <c r="AC56" i="4"/>
  <c r="AC36" i="4"/>
  <c r="AC60" i="4"/>
  <c r="AC21" i="4"/>
  <c r="AC40" i="4"/>
  <c r="AC43" i="4"/>
  <c r="AC64" i="4"/>
  <c r="AC67" i="4"/>
  <c r="AC48" i="4"/>
  <c r="AC23" i="4"/>
  <c r="AC26" i="4"/>
  <c r="AC47" i="4"/>
  <c r="AC50" i="4"/>
  <c r="AC30" i="4"/>
  <c r="AC54" i="4"/>
  <c r="AC24" i="4"/>
  <c r="AC34" i="4"/>
  <c r="AC37" i="4"/>
  <c r="AC58" i="4"/>
  <c r="AC61" i="4"/>
  <c r="AC41" i="4"/>
  <c r="AC44" i="4"/>
  <c r="AC65" i="4"/>
  <c r="AC68" i="4"/>
  <c r="AC28" i="4"/>
  <c r="AC31" i="4"/>
  <c r="AC52" i="4"/>
  <c r="AC55" i="4"/>
  <c r="M25" i="4"/>
  <c r="M26" i="4"/>
  <c r="M27" i="4"/>
  <c r="M28" i="4"/>
  <c r="M29" i="4"/>
  <c r="M30" i="4"/>
  <c r="M31" i="4"/>
  <c r="AB42" i="4"/>
  <c r="AB66" i="4"/>
  <c r="AB22" i="4"/>
  <c r="AB25" i="4"/>
  <c r="AB46" i="4"/>
  <c r="AB49" i="4"/>
  <c r="AB53" i="4"/>
  <c r="AB56" i="4"/>
  <c r="AB36" i="4"/>
  <c r="AB60" i="4"/>
  <c r="AB55" i="4"/>
  <c r="AB40" i="4"/>
  <c r="AB43" i="4"/>
  <c r="AB64" i="4"/>
  <c r="AB67" i="4"/>
  <c r="AB23" i="4"/>
  <c r="AB26" i="4"/>
  <c r="AB47" i="4"/>
  <c r="AB50" i="4"/>
  <c r="AB54" i="4"/>
  <c r="AB34" i="4"/>
  <c r="AB37" i="4"/>
  <c r="AB58" i="4"/>
  <c r="AB61" i="4"/>
  <c r="AB41" i="4"/>
  <c r="AB44" i="4"/>
  <c r="AB65" i="4"/>
  <c r="AB68" i="4"/>
  <c r="AB21" i="4"/>
  <c r="AB24" i="4"/>
  <c r="AB48" i="4"/>
  <c r="AB35" i="4"/>
  <c r="AB38" i="4"/>
  <c r="AB59" i="4"/>
  <c r="AB62" i="4"/>
  <c r="AB52" i="4"/>
  <c r="L25" i="4"/>
  <c r="L27" i="4"/>
  <c r="L28" i="4"/>
  <c r="L29" i="4"/>
  <c r="L30" i="4"/>
  <c r="L31" i="4"/>
  <c r="L32" i="4"/>
  <c r="AD28" i="4"/>
  <c r="AD31" i="4"/>
  <c r="AD52" i="4"/>
  <c r="AD55" i="4"/>
  <c r="AD35" i="4"/>
  <c r="AD38" i="4"/>
  <c r="AD59" i="4"/>
  <c r="AD62" i="4"/>
  <c r="AD44" i="4"/>
  <c r="AD42" i="4"/>
  <c r="AD66" i="4"/>
  <c r="AD22" i="4"/>
  <c r="AD25" i="4"/>
  <c r="AD46" i="4"/>
  <c r="AD49" i="4"/>
  <c r="AD29" i="4"/>
  <c r="AD32" i="4"/>
  <c r="AD53" i="4"/>
  <c r="AD56" i="4"/>
  <c r="AD36" i="4"/>
  <c r="AD60" i="4"/>
  <c r="AD40" i="4"/>
  <c r="AD43" i="4"/>
  <c r="AD64" i="4"/>
  <c r="AD67" i="4"/>
  <c r="AD68" i="4"/>
  <c r="AD23" i="4"/>
  <c r="AD26" i="4"/>
  <c r="AD47" i="4"/>
  <c r="AD50" i="4"/>
  <c r="AD30" i="4"/>
  <c r="AD54" i="4"/>
  <c r="AD41" i="4"/>
  <c r="AD65" i="4"/>
  <c r="AD34" i="4"/>
  <c r="AD37" i="4"/>
  <c r="AD58" i="4"/>
  <c r="AD61" i="4"/>
  <c r="AD21" i="4"/>
  <c r="AD24" i="4"/>
  <c r="AD48" i="4"/>
  <c r="N25" i="4"/>
  <c r="N26" i="4"/>
  <c r="N27" i="4"/>
  <c r="N28" i="4"/>
  <c r="N29" i="4"/>
  <c r="N30" i="4"/>
  <c r="N31" i="4"/>
  <c r="AE21" i="4"/>
  <c r="AE24" i="4"/>
  <c r="AE48" i="4"/>
  <c r="AE37" i="4"/>
  <c r="AE28" i="4"/>
  <c r="AE31" i="4"/>
  <c r="AE52" i="4"/>
  <c r="AE55" i="4"/>
  <c r="AE35" i="4"/>
  <c r="AE38" i="4"/>
  <c r="AE59" i="4"/>
  <c r="AE62" i="4"/>
  <c r="AE42" i="4"/>
  <c r="AE66" i="4"/>
  <c r="AE22" i="4"/>
  <c r="AE25" i="4"/>
  <c r="AE46" i="4"/>
  <c r="AE49" i="4"/>
  <c r="AE58" i="4"/>
  <c r="AE29" i="4"/>
  <c r="AE32" i="4"/>
  <c r="AE53" i="4"/>
  <c r="AE56" i="4"/>
  <c r="AE36" i="4"/>
  <c r="AE60" i="4"/>
  <c r="AE40" i="4"/>
  <c r="AE43" i="4"/>
  <c r="AE64" i="4"/>
  <c r="AE67" i="4"/>
  <c r="AE61" i="4"/>
  <c r="AE23" i="4"/>
  <c r="AE26" i="4"/>
  <c r="AE47" i="4"/>
  <c r="AE50" i="4"/>
  <c r="AE30" i="4"/>
  <c r="AE54" i="4"/>
  <c r="AE34" i="4"/>
  <c r="AE41" i="4"/>
  <c r="AE44" i="4"/>
  <c r="AE65" i="4"/>
  <c r="AE68" i="4"/>
  <c r="O25" i="4"/>
  <c r="O26" i="4"/>
  <c r="O27" i="4"/>
  <c r="O28" i="4"/>
  <c r="O29" i="4"/>
  <c r="O30" i="4"/>
  <c r="O31" i="4"/>
  <c r="O32" i="4"/>
  <c r="AF46" i="4"/>
  <c r="E15" i="4"/>
  <c r="AF54" i="4"/>
  <c r="G16" i="4"/>
  <c r="AF44" i="4"/>
  <c r="AF68" i="4"/>
  <c r="AF35" i="4"/>
  <c r="F13" i="4"/>
  <c r="AF43" i="4"/>
  <c r="H14" i="4"/>
  <c r="AF52" i="4"/>
  <c r="E16" i="4"/>
  <c r="AF23" i="4"/>
  <c r="G11" i="4"/>
  <c r="AF60" i="4"/>
  <c r="G17" i="4"/>
  <c r="AF25" i="4"/>
  <c r="I11" i="4"/>
  <c r="AF41" i="4"/>
  <c r="F14" i="4"/>
  <c r="AF49" i="4"/>
  <c r="H15" i="4"/>
  <c r="AF38" i="4"/>
  <c r="AF62" i="4"/>
  <c r="AF48" i="4"/>
  <c r="G15" i="4"/>
  <c r="AF21" i="4"/>
  <c r="E11" i="4"/>
  <c r="AF58" i="4"/>
  <c r="E17" i="4"/>
  <c r="AF30" i="4"/>
  <c r="G12" i="4"/>
  <c r="AF66" i="4"/>
  <c r="G18" i="4"/>
  <c r="AF47" i="4"/>
  <c r="F15" i="4"/>
  <c r="AF55" i="4"/>
  <c r="H16" i="4"/>
  <c r="AF28" i="4"/>
  <c r="E12" i="4"/>
  <c r="AF64" i="4"/>
  <c r="E18" i="4"/>
  <c r="AF36" i="4"/>
  <c r="G13" i="4"/>
  <c r="AF32" i="4"/>
  <c r="AF56" i="4"/>
  <c r="AF40" i="4"/>
  <c r="E14" i="4"/>
  <c r="AF53" i="4"/>
  <c r="F16" i="4"/>
  <c r="AF24" i="4"/>
  <c r="H11" i="4"/>
  <c r="AF61" i="4"/>
  <c r="H17" i="4"/>
  <c r="AF34" i="4"/>
  <c r="E13" i="4"/>
  <c r="AF42" i="4"/>
  <c r="G14" i="4"/>
  <c r="AF22" i="4"/>
  <c r="F11" i="4"/>
  <c r="AF59" i="4"/>
  <c r="F17" i="4"/>
  <c r="AF31" i="4"/>
  <c r="H12" i="4"/>
  <c r="AF67" i="4"/>
  <c r="H18" i="4"/>
  <c r="AF26" i="4"/>
  <c r="AF50" i="4"/>
  <c r="AF29" i="4"/>
  <c r="F12" i="4"/>
  <c r="AF65" i="4"/>
  <c r="F18" i="4"/>
  <c r="AF37" i="4"/>
  <c r="H13" i="4"/>
  <c r="P25" i="4"/>
  <c r="P26" i="4"/>
  <c r="P27" i="4"/>
  <c r="P28" i="4"/>
  <c r="P29" i="4"/>
  <c r="P30" i="4"/>
  <c r="P31" i="4"/>
  <c r="P32" i="4"/>
  <c r="N32" i="4"/>
  <c r="O21" i="4"/>
  <c r="L21" i="4"/>
  <c r="N21" i="4"/>
  <c r="E6" i="4"/>
  <c r="H6" i="4"/>
  <c r="M21" i="4"/>
  <c r="F6" i="4"/>
  <c r="G6" i="4"/>
  <c r="P21" i="4"/>
</calcChain>
</file>

<file path=xl/sharedStrings.xml><?xml version="1.0" encoding="utf-8"?>
<sst xmlns="http://schemas.openxmlformats.org/spreadsheetml/2006/main" count="511" uniqueCount="309">
  <si>
    <t>Week</t>
  </si>
  <si>
    <t>Date</t>
  </si>
  <si>
    <t>Day</t>
  </si>
  <si>
    <t>Event</t>
  </si>
  <si>
    <t>Monday</t>
  </si>
  <si>
    <t>Mon</t>
  </si>
  <si>
    <t>Teams commit to play in current year</t>
  </si>
  <si>
    <t>Teams provide rosters to HA (Bruce)</t>
  </si>
  <si>
    <t>Rules issued</t>
  </si>
  <si>
    <t>J4</t>
  </si>
  <si>
    <t>Fri</t>
  </si>
  <si>
    <t>1st Handicaps issued</t>
  </si>
  <si>
    <t>Mon - Thu</t>
  </si>
  <si>
    <t>Start Season</t>
  </si>
  <si>
    <t>League Dues</t>
  </si>
  <si>
    <t>Mem</t>
  </si>
  <si>
    <t>All week</t>
  </si>
  <si>
    <t>HC performs 1st new player check</t>
  </si>
  <si>
    <t>R1</t>
  </si>
  <si>
    <t>Last day to add players w/o EC approval</t>
  </si>
  <si>
    <t>R2</t>
  </si>
  <si>
    <t>R3</t>
  </si>
  <si>
    <t>Ch</t>
  </si>
  <si>
    <t>Playoffs begin</t>
  </si>
  <si>
    <t>Sat</t>
  </si>
  <si>
    <t>Championship, MT and End of Season</t>
  </si>
  <si>
    <t>Hcp</t>
  </si>
  <si>
    <t>Final WeeklyUpdate issued</t>
  </si>
  <si>
    <t>No.</t>
  </si>
  <si>
    <t>Team Captain</t>
  </si>
  <si>
    <t>X01</t>
  </si>
  <si>
    <t>AMSC</t>
  </si>
  <si>
    <t>E12</t>
  </si>
  <si>
    <t>Joe Gray</t>
  </si>
  <si>
    <t/>
  </si>
  <si>
    <t>E55A</t>
  </si>
  <si>
    <t>Ken Stewart</t>
  </si>
  <si>
    <t/>
  </si>
  <si>
    <t>X87</t>
  </si>
  <si>
    <t>E55B</t>
  </si>
  <si>
    <t>X04</t>
  </si>
  <si>
    <t>AGS</t>
  </si>
  <si>
    <t>E86</t>
  </si>
  <si>
    <t>Jeff Asby</t>
  </si>
  <si>
    <t>E60</t>
  </si>
  <si>
    <t>E42</t>
  </si>
  <si>
    <t>Keith Carter</t>
  </si>
  <si>
    <t/>
  </si>
  <si>
    <t>X88</t>
  </si>
  <si>
    <t>Ron LaFrenierre</t>
  </si>
  <si>
    <t>SUBS</t>
  </si>
  <si>
    <t>E83</t>
  </si>
  <si>
    <t>Tim Spradlin</t>
  </si>
  <si>
    <t/>
  </si>
  <si>
    <t>E14</t>
  </si>
  <si>
    <t>Jim Lawson</t>
  </si>
  <si>
    <t>E17</t>
  </si>
  <si>
    <t>E75</t>
  </si>
  <si>
    <t>NNIT</t>
  </si>
  <si>
    <t>CRF</t>
  </si>
  <si>
    <t>CVN</t>
  </si>
  <si>
    <t>David Krejcarek</t>
  </si>
  <si>
    <t>O46</t>
  </si>
  <si>
    <t>David Crews</t>
  </si>
  <si>
    <t>ARG</t>
  </si>
  <si>
    <t>X10</t>
  </si>
  <si>
    <t>Jennifer Howard</t>
  </si>
  <si>
    <t/>
  </si>
  <si>
    <t>SCM</t>
  </si>
  <si>
    <t>Wesley Shelton</t>
  </si>
  <si>
    <t/>
  </si>
  <si>
    <t>E20</t>
  </si>
  <si>
    <t>Greg McKean</t>
  </si>
  <si>
    <t/>
  </si>
  <si>
    <t>O19</t>
  </si>
  <si>
    <t>X31</t>
  </si>
  <si>
    <t>Tommy Hall</t>
  </si>
  <si>
    <t/>
  </si>
  <si>
    <t>ENGR</t>
  </si>
  <si>
    <t>Darrel Schrock</t>
  </si>
  <si>
    <t>Jason Binns</t>
  </si>
  <si>
    <t>Team</t>
  </si>
  <si>
    <t>A</t>
  </si>
  <si>
    <t>League</t>
  </si>
  <si>
    <t>B</t>
  </si>
  <si>
    <t>Num</t>
  </si>
  <si>
    <t>Abbr</t>
  </si>
  <si>
    <t>KC</t>
  </si>
  <si>
    <t>OH</t>
  </si>
  <si>
    <t>SH</t>
  </si>
  <si>
    <t>CC</t>
  </si>
  <si>
    <t>KCb</t>
  </si>
  <si>
    <t>OHb</t>
  </si>
  <si>
    <t>SHb</t>
  </si>
  <si>
    <t>CCb</t>
  </si>
  <si>
    <t>LK</t>
  </si>
  <si>
    <t>RF</t>
  </si>
  <si>
    <t>RFb</t>
  </si>
  <si>
    <t>DR</t>
  </si>
  <si>
    <t>DRb</t>
  </si>
  <si>
    <t>SHt</t>
  </si>
  <si>
    <t>CCt</t>
  </si>
  <si>
    <t>Men</t>
  </si>
  <si>
    <t>Sr</t>
  </si>
  <si>
    <t>Wo</t>
  </si>
  <si>
    <t>Par</t>
  </si>
  <si>
    <t>CR</t>
  </si>
  <si>
    <t>Blue</t>
  </si>
  <si>
    <t>White</t>
  </si>
  <si>
    <t>Yellow</t>
  </si>
  <si>
    <t>Gold</t>
  </si>
  <si>
    <t>Green</t>
  </si>
  <si>
    <t>Red</t>
  </si>
  <si>
    <t>Kiln Creek</t>
  </si>
  <si>
    <t>Woodlands (Old Hampton)</t>
  </si>
  <si>
    <t>Sleepy Hole</t>
  </si>
  <si>
    <t>Cypress Creek</t>
  </si>
  <si>
    <t>Sleepy Hole, back 9</t>
  </si>
  <si>
    <t>The Hamptons (Lakes)</t>
  </si>
  <si>
    <t>Riverfront</t>
  </si>
  <si>
    <t>Riverfront, back 9</t>
  </si>
  <si>
    <t>Deer Run Cardinal</t>
  </si>
  <si>
    <t>Sleepy Hole, 18 holes</t>
  </si>
  <si>
    <t>Cypress Creek, 18 holes</t>
  </si>
  <si>
    <t>Course</t>
  </si>
  <si>
    <t>Note: 18-hole slope rating values are twice the USGA values and are used to calculate championship match and MT course handicaps.</t>
  </si>
  <si>
    <t>Alternate</t>
  </si>
  <si>
    <t>Phone</t>
  </si>
  <si>
    <t>Eric Scott</t>
  </si>
  <si>
    <t/>
  </si>
  <si>
    <t>Ron Hand</t>
  </si>
  <si>
    <t>Bruce Herring</t>
  </si>
  <si>
    <t/>
  </si>
  <si>
    <t xml:space="preserve">Par - CR  </t>
  </si>
  <si>
    <t xml:space="preserve">Slope   </t>
  </si>
  <si>
    <t xml:space="preserve">Tees    </t>
  </si>
  <si>
    <t>No</t>
  </si>
  <si>
    <t xml:space="preserve">     Phone</t>
  </si>
  <si>
    <t xml:space="preserve"/>
  </si>
  <si>
    <t xml:space="preserve"/>
  </si>
  <si>
    <t xml:space="preserve"/>
  </si>
  <si>
    <t xml:space="preserve"/>
  </si>
  <si>
    <t xml:space="preserve"/>
  </si>
  <si>
    <t xml:space="preserve"/>
  </si>
  <si>
    <t>Make-up Courses</t>
  </si>
  <si>
    <t>Preferred Match</t>
  </si>
  <si>
    <t>SGL Course Tees and Ratings</t>
  </si>
  <si>
    <t>SGL Courses and abbreviations</t>
  </si>
  <si>
    <t xml:space="preserve"> -</t>
  </si>
  <si>
    <t>Kiln Creek, back 9</t>
  </si>
  <si>
    <t>Woodlands, back 9</t>
  </si>
  <si>
    <t>Cypress Creek, back 9</t>
  </si>
  <si>
    <t>Deer Run Cardinal, back 9</t>
  </si>
  <si>
    <t>SGL Courses</t>
  </si>
  <si>
    <t>SGL Captains</t>
  </si>
  <si>
    <t>SGL Calendar:</t>
  </si>
  <si>
    <t>Ryan Ettus</t>
  </si>
  <si>
    <t/>
  </si>
  <si>
    <t>A572</t>
  </si>
  <si>
    <t>M10</t>
  </si>
  <si>
    <t>Floyd Byrd</t>
  </si>
  <si>
    <t>Ron Ellsworth</t>
  </si>
  <si>
    <t/>
  </si>
  <si>
    <t xml:space="preserve">Steve Gilliland </t>
  </si>
  <si>
    <t/>
  </si>
  <si>
    <t>Revisions:</t>
  </si>
  <si>
    <t>Robert Holley</t>
  </si>
  <si>
    <t/>
  </si>
  <si>
    <t/>
  </si>
  <si>
    <t>Nate Harrison</t>
  </si>
  <si>
    <t/>
  </si>
  <si>
    <t>Ricky Wyatt</t>
  </si>
  <si>
    <t/>
  </si>
  <si>
    <t>Todd Davis</t>
  </si>
  <si>
    <t/>
  </si>
  <si>
    <t/>
  </si>
  <si>
    <t>Bruce Beers</t>
  </si>
  <si>
    <t/>
  </si>
  <si>
    <t>Nick Maidment</t>
  </si>
  <si>
    <t/>
  </si>
  <si>
    <t>Paul Toupin</t>
  </si>
  <si>
    <t>David Langston</t>
  </si>
  <si>
    <t/>
  </si>
  <si>
    <t>Mike Konrad</t>
  </si>
  <si>
    <t/>
  </si>
  <si>
    <t>Dave Snyder</t>
  </si>
  <si>
    <t/>
  </si>
  <si>
    <t>Jonathan McGee</t>
  </si>
  <si>
    <t/>
  </si>
  <si>
    <t>David Cash</t>
  </si>
  <si>
    <t/>
  </si>
  <si>
    <t>Warren Doyle</t>
  </si>
  <si>
    <t/>
  </si>
  <si>
    <t>Mike Pyrtle</t>
  </si>
  <si>
    <t/>
  </si>
  <si>
    <t>O87</t>
  </si>
  <si>
    <t/>
  </si>
  <si>
    <t>Forrest Barefoot</t>
  </si>
  <si>
    <t>Initial</t>
  </si>
  <si>
    <t>Keith Waddles</t>
  </si>
  <si>
    <t>Steve Torres</t>
  </si>
  <si>
    <t/>
  </si>
  <si>
    <t/>
  </si>
  <si>
    <t>Glen Gaskins</t>
  </si>
  <si>
    <t/>
  </si>
  <si>
    <t>HC performs 2nd new player check</t>
  </si>
  <si>
    <t>MU</t>
  </si>
  <si>
    <t>End of regular (EoR) season schedule</t>
  </si>
  <si>
    <t xml:space="preserve"/>
  </si>
  <si>
    <t>Tue</t>
  </si>
  <si>
    <r>
      <rPr>
        <b/>
        <sz val="12"/>
        <rFont val="Calibri"/>
        <family val="2"/>
        <scheme val="minor"/>
      </rPr>
      <t>Monday</t>
    </r>
    <r>
      <rPr>
        <b/>
        <sz val="12"/>
        <color theme="0" tint="-0.499984740745262"/>
        <rFont val="Calibri"/>
        <family val="2"/>
        <scheme val="minor"/>
      </rPr>
      <t xml:space="preserve"> for the SGL Week</t>
    </r>
  </si>
  <si>
    <t>Revision:</t>
  </si>
  <si>
    <t>Initial issue</t>
  </si>
  <si>
    <t>Jason Boyce</t>
  </si>
  <si>
    <t/>
  </si>
  <si>
    <t/>
  </si>
  <si>
    <t>CR changes for SGL22:</t>
  </si>
  <si>
    <t>Original Ratings for SH and CC</t>
  </si>
  <si>
    <t>Not weighted by number of matches played per quarter or year.</t>
  </si>
  <si>
    <t>Actual: Some make-ups are played at other courses.  Assumes affect is minor and averages out over time.</t>
  </si>
  <si>
    <t>Actual: Make-ups are played in the future.  Earlier Qs will have averages lowered slightly.</t>
  </si>
  <si>
    <t>Note:  Assumes all make-up matches were played at the scheduled course in the quarter listed.</t>
  </si>
  <si>
    <t>Ave*</t>
  </si>
  <si>
    <t>Player</t>
  </si>
  <si>
    <t>per</t>
  </si>
  <si>
    <t>Covid</t>
  </si>
  <si>
    <t>Year</t>
  </si>
  <si>
    <t>Q4</t>
  </si>
  <si>
    <t>Q3</t>
  </si>
  <si>
    <t>Q2</t>
  </si>
  <si>
    <t>Q1</t>
  </si>
  <si>
    <t>Venue</t>
  </si>
  <si>
    <t>Relative to Average</t>
  </si>
  <si>
    <t>Averages</t>
  </si>
  <si>
    <t>Data:</t>
  </si>
  <si>
    <t xml:space="preserve"> Harder</t>
  </si>
  <si>
    <t xml:space="preserve"> Easier</t>
  </si>
  <si>
    <t>Ave</t>
  </si>
  <si>
    <t>Relative to Yearly Average</t>
  </si>
  <si>
    <t>Per Year per Quarter</t>
  </si>
  <si>
    <t xml:space="preserve"> Covid</t>
  </si>
  <si>
    <t>KC was 0.02 easier than yearly average</t>
  </si>
  <si>
    <t>RF and OH are near zero (-0.04 and 0.05)</t>
  </si>
  <si>
    <t>No change:</t>
  </si>
  <si>
    <t>CC should be rated 0.29 strokes easier</t>
  </si>
  <si>
    <t>SH should be rated 0.23 strokes harder</t>
  </si>
  <si>
    <t>Summary:</t>
  </si>
  <si>
    <t xml:space="preserve">  Relative to Average</t>
  </si>
  <si>
    <t>Make changes in for SGL22 season</t>
  </si>
  <si>
    <t>Per Year per Course</t>
  </si>
  <si>
    <t>Scoring Averages</t>
  </si>
  <si>
    <t>Notes:</t>
  </si>
  <si>
    <t>is the average net score per player for the year</t>
  </si>
  <si>
    <t>2016 played 0.36 strokes harder</t>
  </si>
  <si>
    <t>2021 played 0.32 strokes easier</t>
  </si>
  <si>
    <t>Your handicap is the average of your best scores</t>
  </si>
  <si>
    <t>Expect it to be about 3 strokes lower than your average score.</t>
  </si>
  <si>
    <t>https://cdn.vertex42.com/calendars/images/2023-calendar-with-holidays.png</t>
  </si>
  <si>
    <t>Mark Friedrich</t>
  </si>
  <si>
    <t/>
  </si>
  <si>
    <t>Nathan Vandygriff</t>
  </si>
  <si>
    <t/>
  </si>
  <si>
    <t>Yes</t>
  </si>
  <si>
    <t>For Email sheet, then AutoSS</t>
  </si>
  <si>
    <t/>
  </si>
  <si>
    <t>Jeff Waltz</t>
  </si>
  <si>
    <t/>
  </si>
  <si>
    <t>Perry Barber</t>
  </si>
  <si>
    <t/>
  </si>
  <si>
    <t>Schedule to captains</t>
  </si>
  <si>
    <t/>
  </si>
  <si>
    <t>Scott Bohn</t>
  </si>
  <si>
    <t/>
  </si>
  <si>
    <t/>
  </si>
  <si>
    <t/>
  </si>
  <si>
    <t>Edward Outen</t>
  </si>
  <si>
    <t/>
  </si>
  <si>
    <t/>
  </si>
  <si>
    <t/>
  </si>
  <si>
    <t>Colin Govan</t>
  </si>
  <si>
    <t/>
  </si>
  <si>
    <t>Bo Turner</t>
  </si>
  <si>
    <t/>
  </si>
  <si>
    <t>Kevin Holland</t>
  </si>
  <si>
    <t/>
  </si>
  <si>
    <t>Darrell Goodrich</t>
  </si>
  <si>
    <t/>
  </si>
  <si>
    <t>David Breeding</t>
  </si>
  <si>
    <t/>
  </si>
  <si>
    <t>Thomas Walker</t>
  </si>
  <si>
    <t/>
  </si>
  <si>
    <t>Joshua Kampsen</t>
  </si>
  <si>
    <t/>
  </si>
  <si>
    <t>Steve Speight</t>
  </si>
  <si>
    <t/>
  </si>
  <si>
    <t>Ryan Scott</t>
  </si>
  <si>
    <t/>
  </si>
  <si>
    <t>Gary Leonard</t>
  </si>
  <si>
    <t/>
  </si>
  <si>
    <t/>
  </si>
  <si>
    <t>Gary Crockett</t>
  </si>
  <si>
    <t>Doug Mintz</t>
  </si>
  <si>
    <t/>
  </si>
  <si>
    <t>Andy Hammonds</t>
  </si>
  <si>
    <t/>
  </si>
  <si>
    <t>DC</t>
  </si>
  <si>
    <t>DCB</t>
  </si>
  <si>
    <t>Deer Run Championship</t>
  </si>
  <si>
    <t>Deer Run Championship, back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</si>
</sst>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;@"/>
    <numFmt numFmtId="165" formatCode="0.0"/>
    <numFmt numFmtId="166" formatCode="[&lt;=9999999]###\-####;\(###\)\ ###\-####"/>
  </numFmts>
  <fonts count="7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i/>
      <sz val="10"/>
      <color theme="1"/>
      <name val="Times New Roman"/>
      <family val="1"/>
    </font>
    <font>
      <sz val="1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rgb="FFCC00CC"/>
      <name val="Calibri"/>
      <family val="2"/>
      <scheme val="minor"/>
    </font>
    <font>
      <b/>
      <sz val="11"/>
      <color indexed="16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0" tint="-0.249977111117893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FF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0000FF"/>
      <name val="Calibri"/>
      <family val="2"/>
    </font>
    <font>
      <b/>
      <sz val="10"/>
      <name val="Calibri"/>
      <family val="2"/>
    </font>
    <font>
      <b/>
      <sz val="10"/>
      <color indexed="14"/>
      <name val="Calibri"/>
      <family val="2"/>
    </font>
    <font>
      <b/>
      <sz val="10"/>
      <color indexed="10"/>
      <name val="Calibri"/>
      <family val="2"/>
    </font>
    <font>
      <b/>
      <sz val="10"/>
      <color indexed="12"/>
      <name val="Calibri"/>
      <family val="2"/>
    </font>
    <font>
      <b/>
      <sz val="8"/>
      <name val="Calibri"/>
      <family val="2"/>
    </font>
    <font>
      <b/>
      <sz val="12"/>
      <name val="Calibri"/>
      <family val="2"/>
    </font>
    <font>
      <b/>
      <sz val="11"/>
      <color theme="1"/>
      <name val="Calibri"/>
      <family val="2"/>
    </font>
    <font>
      <b/>
      <sz val="8"/>
      <color theme="1"/>
      <name val="Calibri"/>
      <family val="2"/>
    </font>
    <font>
      <b/>
      <sz val="10"/>
      <name val="Arial"/>
      <family val="2"/>
    </font>
    <font>
      <b/>
      <sz val="11"/>
      <color rgb="FF0000FF"/>
      <name val="Calibri"/>
      <family val="2"/>
    </font>
    <font>
      <b/>
      <sz val="10"/>
      <color indexed="14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b/>
      <sz val="8"/>
      <name val="Arial"/>
      <family val="2"/>
    </font>
    <font>
      <b/>
      <sz val="9"/>
      <name val="Calibri"/>
      <family val="2"/>
    </font>
    <font>
      <b/>
      <sz val="9"/>
      <color rgb="FF0000FF"/>
      <name val="Calibri"/>
      <family val="2"/>
    </font>
    <font>
      <b/>
      <sz val="11"/>
      <color rgb="FFC00000"/>
      <name val="Calibri"/>
      <family val="2"/>
    </font>
    <font>
      <b/>
      <sz val="11"/>
      <name val="Calibri"/>
      <family val="2"/>
    </font>
    <font>
      <b/>
      <sz val="11"/>
      <color indexed="14"/>
      <name val="Calibri"/>
      <family val="2"/>
    </font>
    <font>
      <b/>
      <sz val="11"/>
      <color indexed="10"/>
      <name val="Calibri"/>
      <family val="2"/>
    </font>
    <font>
      <b/>
      <sz val="11"/>
      <color indexed="12"/>
      <name val="Calibri"/>
      <family val="2"/>
    </font>
    <font>
      <b/>
      <sz val="9"/>
      <color theme="1"/>
      <name val="Calibri"/>
      <family val="2"/>
    </font>
    <font>
      <b/>
      <sz val="14"/>
      <color rgb="FF0000FF"/>
      <name val="Calibri"/>
      <family val="2"/>
    </font>
    <font>
      <b/>
      <sz val="14"/>
      <color rgb="FFC00000"/>
      <name val="Calibri"/>
      <family val="2"/>
    </font>
    <font>
      <b/>
      <i/>
      <sz val="12"/>
      <color theme="1"/>
      <name val="Calibri"/>
      <family val="2"/>
    </font>
    <font>
      <b/>
      <u/>
      <sz val="12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rgb="FFCC00CC"/>
      <name val="Calibri"/>
      <family val="2"/>
      <scheme val="minor"/>
    </font>
    <font>
      <sz val="11"/>
      <color rgb="FFFF00FF"/>
      <name val="Calibri"/>
      <family val="2"/>
      <scheme val="minor"/>
    </font>
    <font>
      <b/>
      <sz val="11"/>
      <color rgb="FFFF3399"/>
      <name val="Calibri"/>
      <family val="2"/>
      <scheme val="minor"/>
    </font>
    <font>
      <sz val="10"/>
      <color rgb="FF0000FF"/>
      <name val="Arial Narrow"/>
      <family val="2"/>
    </font>
    <font>
      <sz val="10"/>
      <color rgb="FF0000FF"/>
      <name val="Arial"/>
      <family val="2"/>
    </font>
    <font>
      <b/>
      <strike/>
      <sz val="11"/>
      <color theme="1"/>
      <name val="Calibri"/>
      <family val="2"/>
      <scheme val="minor"/>
    </font>
    <font>
      <strike/>
      <sz val="11"/>
      <color rgb="FF00008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6" fillId="0" borderId="0"/>
    <xf numFmtId="0" fontId="30" fillId="0" borderId="0" applyNumberFormat="0" applyFill="0" applyBorder="0" applyAlignment="0" applyProtection="0"/>
    <xf numFmtId="0" fontId="37" fillId="0" borderId="0"/>
    <xf numFmtId="0" fontId="16" fillId="0" borderId="0"/>
    <xf numFmtId="0" fontId="16" fillId="0" borderId="0"/>
  </cellStyleXfs>
  <cellXfs count="499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164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left"/>
    </xf>
    <xf numFmtId="0" fontId="3" fillId="0" borderId="4" xfId="1" applyFont="1" applyBorder="1" applyAlignment="1">
      <alignment horizontal="center"/>
    </xf>
    <xf numFmtId="164" fontId="3" fillId="0" borderId="10" xfId="1" applyNumberFormat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1" xfId="1" applyFont="1" applyBorder="1"/>
    <xf numFmtId="0" fontId="3" fillId="0" borderId="9" xfId="1" applyFont="1" applyBorder="1" applyAlignment="1">
      <alignment horizontal="center"/>
    </xf>
    <xf numFmtId="0" fontId="3" fillId="0" borderId="11" xfId="1" applyFont="1" applyBorder="1" applyAlignment="1">
      <alignment horizontal="left"/>
    </xf>
    <xf numFmtId="0" fontId="3" fillId="0" borderId="14" xfId="1" applyFont="1" applyBorder="1" applyAlignment="1">
      <alignment horizontal="center"/>
    </xf>
    <xf numFmtId="164" fontId="3" fillId="0" borderId="15" xfId="1" applyNumberFormat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16" xfId="1" applyFont="1" applyBorder="1" applyAlignment="1">
      <alignment horizontal="left"/>
    </xf>
    <xf numFmtId="0" fontId="3" fillId="2" borderId="4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left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4" borderId="17" xfId="0" applyFont="1" applyFill="1" applyBorder="1" applyAlignment="1">
      <alignment horizontal="center" wrapText="1"/>
    </xf>
    <xf numFmtId="0" fontId="2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12" fillId="5" borderId="17" xfId="0" applyFont="1" applyFill="1" applyBorder="1" applyAlignment="1">
      <alignment horizontal="center" wrapText="1"/>
    </xf>
    <xf numFmtId="0" fontId="5" fillId="5" borderId="26" xfId="0" applyFont="1" applyFill="1" applyBorder="1" applyAlignment="1">
      <alignment horizontal="center" wrapText="1"/>
    </xf>
    <xf numFmtId="0" fontId="5" fillId="5" borderId="27" xfId="0" applyFont="1" applyFill="1" applyBorder="1" applyAlignment="1">
      <alignment horizontal="center" wrapText="1"/>
    </xf>
    <xf numFmtId="0" fontId="12" fillId="3" borderId="5" xfId="0" applyFont="1" applyFill="1" applyBorder="1" applyAlignment="1">
      <alignment horizontal="center" wrapText="1"/>
    </xf>
    <xf numFmtId="0" fontId="12" fillId="3" borderId="19" xfId="0" applyFont="1" applyFill="1" applyBorder="1" applyAlignment="1">
      <alignment horizontal="center" wrapText="1"/>
    </xf>
    <xf numFmtId="0" fontId="12" fillId="3" borderId="18" xfId="0" applyFont="1" applyFill="1" applyBorder="1" applyAlignment="1">
      <alignment horizontal="center" wrapText="1"/>
    </xf>
    <xf numFmtId="0" fontId="10" fillId="0" borderId="1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 wrapText="1"/>
    </xf>
    <xf numFmtId="0" fontId="14" fillId="0" borderId="22" xfId="0" applyFont="1" applyBorder="1" applyAlignment="1">
      <alignment horizontal="center" wrapText="1"/>
    </xf>
    <xf numFmtId="0" fontId="14" fillId="0" borderId="18" xfId="0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9" fillId="6" borderId="5" xfId="0" applyFont="1" applyFill="1" applyBorder="1" applyAlignment="1">
      <alignment horizontal="center"/>
    </xf>
    <xf numFmtId="0" fontId="10" fillId="6" borderId="5" xfId="0" applyFont="1" applyFill="1" applyBorder="1" applyAlignment="1">
      <alignment horizontal="center"/>
    </xf>
    <xf numFmtId="0" fontId="9" fillId="6" borderId="18" xfId="0" applyFont="1" applyFill="1" applyBorder="1" applyAlignment="1">
      <alignment horizontal="center"/>
    </xf>
    <xf numFmtId="0" fontId="10" fillId="6" borderId="18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 wrapText="1"/>
    </xf>
    <xf numFmtId="0" fontId="10" fillId="6" borderId="5" xfId="0" applyFont="1" applyFill="1" applyBorder="1" applyAlignment="1">
      <alignment horizontal="center" wrapText="1"/>
    </xf>
    <xf numFmtId="0" fontId="5" fillId="0" borderId="19" xfId="0" applyFont="1" applyBorder="1" applyAlignment="1">
      <alignment horizontal="center"/>
    </xf>
    <xf numFmtId="165" fontId="9" fillId="6" borderId="19" xfId="0" applyNumberFormat="1" applyFont="1" applyFill="1" applyBorder="1" applyAlignment="1">
      <alignment horizontal="center"/>
    </xf>
    <xf numFmtId="165" fontId="10" fillId="6" borderId="19" xfId="0" applyNumberFormat="1" applyFont="1" applyFill="1" applyBorder="1" applyAlignment="1">
      <alignment horizontal="center"/>
    </xf>
    <xf numFmtId="165" fontId="9" fillId="6" borderId="5" xfId="0" applyNumberFormat="1" applyFont="1" applyFill="1" applyBorder="1" applyAlignment="1">
      <alignment horizontal="center"/>
    </xf>
    <xf numFmtId="165" fontId="10" fillId="6" borderId="5" xfId="0" applyNumberFormat="1" applyFont="1" applyFill="1" applyBorder="1" applyAlignment="1">
      <alignment horizontal="center"/>
    </xf>
    <xf numFmtId="165" fontId="9" fillId="6" borderId="18" xfId="0" applyNumberFormat="1" applyFont="1" applyFill="1" applyBorder="1" applyAlignment="1">
      <alignment horizontal="center"/>
    </xf>
    <xf numFmtId="165" fontId="10" fillId="6" borderId="18" xfId="0" applyNumberFormat="1" applyFont="1" applyFill="1" applyBorder="1" applyAlignment="1">
      <alignment horizontal="center"/>
    </xf>
    <xf numFmtId="0" fontId="12" fillId="5" borderId="19" xfId="0" applyFont="1" applyFill="1" applyBorder="1" applyAlignment="1">
      <alignment horizontal="center" wrapText="1"/>
    </xf>
    <xf numFmtId="0" fontId="12" fillId="5" borderId="5" xfId="0" applyFont="1" applyFill="1" applyBorder="1" applyAlignment="1">
      <alignment horizontal="center" wrapText="1"/>
    </xf>
    <xf numFmtId="0" fontId="12" fillId="5" borderId="18" xfId="0" applyFont="1" applyFill="1" applyBorder="1" applyAlignment="1">
      <alignment horizontal="center" wrapText="1"/>
    </xf>
    <xf numFmtId="0" fontId="15" fillId="0" borderId="0" xfId="0" applyFont="1"/>
    <xf numFmtId="0" fontId="6" fillId="4" borderId="17" xfId="0" applyFont="1" applyFill="1" applyBorder="1" applyAlignment="1">
      <alignment horizontal="center" wrapText="1"/>
    </xf>
    <xf numFmtId="0" fontId="5" fillId="3" borderId="23" xfId="0" applyFont="1" applyFill="1" applyBorder="1" applyAlignment="1">
      <alignment horizontal="right"/>
    </xf>
    <xf numFmtId="0" fontId="9" fillId="3" borderId="24" xfId="0" applyFont="1" applyFill="1" applyBorder="1" applyAlignment="1">
      <alignment horizontal="right"/>
    </xf>
    <xf numFmtId="0" fontId="5" fillId="3" borderId="25" xfId="0" applyFont="1" applyFill="1" applyBorder="1" applyAlignment="1">
      <alignment horizontal="right"/>
    </xf>
    <xf numFmtId="0" fontId="5" fillId="5" borderId="23" xfId="0" applyFont="1" applyFill="1" applyBorder="1" applyAlignment="1">
      <alignment horizontal="right"/>
    </xf>
    <xf numFmtId="0" fontId="9" fillId="5" borderId="24" xfId="0" applyFont="1" applyFill="1" applyBorder="1" applyAlignment="1">
      <alignment horizontal="right"/>
    </xf>
    <xf numFmtId="0" fontId="5" fillId="5" borderId="25" xfId="0" applyFont="1" applyFill="1" applyBorder="1" applyAlignment="1">
      <alignment horizontal="right"/>
    </xf>
    <xf numFmtId="0" fontId="5" fillId="3" borderId="20" xfId="0" applyFont="1" applyFill="1" applyBorder="1"/>
    <xf numFmtId="0" fontId="9" fillId="3" borderId="21" xfId="0" applyFont="1" applyFill="1" applyBorder="1" applyAlignment="1">
      <alignment horizontal="center" wrapText="1"/>
    </xf>
    <xf numFmtId="0" fontId="5" fillId="3" borderId="22" xfId="0" applyFont="1" applyFill="1" applyBorder="1"/>
    <xf numFmtId="0" fontId="5" fillId="5" borderId="20" xfId="0" applyFont="1" applyFill="1" applyBorder="1"/>
    <xf numFmtId="0" fontId="9" fillId="5" borderId="21" xfId="0" applyFont="1" applyFill="1" applyBorder="1" applyAlignment="1">
      <alignment horizontal="center" wrapText="1"/>
    </xf>
    <xf numFmtId="0" fontId="5" fillId="5" borderId="22" xfId="0" applyFont="1" applyFill="1" applyBorder="1"/>
    <xf numFmtId="0" fontId="9" fillId="5" borderId="24" xfId="0" applyFont="1" applyFill="1" applyBorder="1" applyAlignment="1">
      <alignment horizontal="left"/>
    </xf>
    <xf numFmtId="0" fontId="5" fillId="5" borderId="25" xfId="0" applyFont="1" applyFill="1" applyBorder="1" applyAlignment="1">
      <alignment horizontal="left"/>
    </xf>
    <xf numFmtId="0" fontId="5" fillId="5" borderId="23" xfId="0" applyFont="1" applyFill="1" applyBorder="1" applyAlignment="1">
      <alignment horizontal="left"/>
    </xf>
    <xf numFmtId="0" fontId="9" fillId="6" borderId="24" xfId="0" applyFont="1" applyFill="1" applyBorder="1"/>
    <xf numFmtId="0" fontId="10" fillId="6" borderId="24" xfId="0" applyFont="1" applyFill="1" applyBorder="1"/>
    <xf numFmtId="0" fontId="11" fillId="6" borderId="24" xfId="0" applyFont="1" applyFill="1" applyBorder="1"/>
    <xf numFmtId="0" fontId="5" fillId="3" borderId="27" xfId="0" applyFont="1" applyFill="1" applyBorder="1" applyAlignment="1">
      <alignment horizontal="center"/>
    </xf>
    <xf numFmtId="0" fontId="9" fillId="6" borderId="21" xfId="0" applyFont="1" applyFill="1" applyBorder="1"/>
    <xf numFmtId="0" fontId="10" fillId="6" borderId="21" xfId="0" applyFont="1" applyFill="1" applyBorder="1"/>
    <xf numFmtId="0" fontId="9" fillId="6" borderId="0" xfId="0" applyFont="1" applyFill="1"/>
    <xf numFmtId="0" fontId="10" fillId="6" borderId="0" xfId="0" applyFont="1" applyFill="1"/>
    <xf numFmtId="0" fontId="11" fillId="6" borderId="0" xfId="0" applyFont="1" applyFill="1"/>
    <xf numFmtId="0" fontId="5" fillId="3" borderId="28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6" fillId="6" borderId="20" xfId="0" applyFont="1" applyFill="1" applyBorder="1" applyAlignment="1">
      <alignment horizontal="center" wrapText="1"/>
    </xf>
    <xf numFmtId="0" fontId="6" fillId="6" borderId="21" xfId="0" applyFont="1" applyFill="1" applyBorder="1" applyAlignment="1">
      <alignment horizontal="center" wrapText="1"/>
    </xf>
    <xf numFmtId="0" fontId="6" fillId="6" borderId="22" xfId="0" applyFont="1" applyFill="1" applyBorder="1" applyAlignment="1">
      <alignment horizontal="center" wrapText="1"/>
    </xf>
    <xf numFmtId="0" fontId="17" fillId="0" borderId="0" xfId="2" applyFont="1" applyAlignment="1">
      <alignment horizontal="center"/>
    </xf>
    <xf numFmtId="0" fontId="18" fillId="0" borderId="0" xfId="2" applyFont="1"/>
    <xf numFmtId="0" fontId="5" fillId="0" borderId="24" xfId="0" applyFont="1" applyBorder="1"/>
    <xf numFmtId="0" fontId="20" fillId="0" borderId="21" xfId="2" applyFont="1" applyBorder="1"/>
    <xf numFmtId="0" fontId="21" fillId="0" borderId="21" xfId="2" applyFont="1" applyBorder="1" applyAlignment="1">
      <alignment horizontal="left"/>
    </xf>
    <xf numFmtId="0" fontId="22" fillId="0" borderId="21" xfId="2" applyFont="1" applyBorder="1"/>
    <xf numFmtId="0" fontId="19" fillId="0" borderId="22" xfId="2" applyFont="1" applyBorder="1"/>
    <xf numFmtId="0" fontId="5" fillId="0" borderId="25" xfId="0" applyFont="1" applyBorder="1"/>
    <xf numFmtId="0" fontId="5" fillId="0" borderId="22" xfId="0" applyFont="1" applyBorder="1"/>
    <xf numFmtId="0" fontId="5" fillId="0" borderId="21" xfId="0" applyFont="1" applyBorder="1"/>
    <xf numFmtId="0" fontId="5" fillId="7" borderId="20" xfId="0" applyFont="1" applyFill="1" applyBorder="1"/>
    <xf numFmtId="0" fontId="5" fillId="7" borderId="30" xfId="0" applyFont="1" applyFill="1" applyBorder="1" applyAlignment="1">
      <alignment horizontal="center"/>
    </xf>
    <xf numFmtId="0" fontId="5" fillId="7" borderId="23" xfId="0" applyFont="1" applyFill="1" applyBorder="1"/>
    <xf numFmtId="0" fontId="5" fillId="7" borderId="22" xfId="0" applyFont="1" applyFill="1" applyBorder="1"/>
    <xf numFmtId="0" fontId="5" fillId="7" borderId="29" xfId="0" applyFont="1" applyFill="1" applyBorder="1" applyAlignment="1">
      <alignment horizontal="center"/>
    </xf>
    <xf numFmtId="0" fontId="5" fillId="7" borderId="25" xfId="0" applyFont="1" applyFill="1" applyBorder="1"/>
    <xf numFmtId="0" fontId="5" fillId="5" borderId="27" xfId="0" applyFont="1" applyFill="1" applyBorder="1" applyAlignment="1">
      <alignment horizontal="left"/>
    </xf>
    <xf numFmtId="0" fontId="5" fillId="5" borderId="28" xfId="0" applyFont="1" applyFill="1" applyBorder="1" applyAlignment="1">
      <alignment horizontal="left"/>
    </xf>
    <xf numFmtId="0" fontId="5" fillId="5" borderId="26" xfId="0" applyFont="1" applyFill="1" applyBorder="1" applyAlignment="1">
      <alignment horizontal="left"/>
    </xf>
    <xf numFmtId="0" fontId="3" fillId="4" borderId="26" xfId="0" applyFont="1" applyFill="1" applyBorder="1" applyAlignment="1">
      <alignment horizontal="center" wrapText="1"/>
    </xf>
    <xf numFmtId="0" fontId="3" fillId="4" borderId="27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29" xfId="0" applyFont="1" applyBorder="1" applyAlignment="1">
      <alignment horizontal="center"/>
    </xf>
    <xf numFmtId="0" fontId="22" fillId="6" borderId="5" xfId="0" applyFont="1" applyFill="1" applyBorder="1" applyAlignment="1">
      <alignment horizontal="center" wrapText="1"/>
    </xf>
    <xf numFmtId="0" fontId="22" fillId="6" borderId="21" xfId="0" applyFont="1" applyFill="1" applyBorder="1"/>
    <xf numFmtId="165" fontId="22" fillId="6" borderId="18" xfId="0" applyNumberFormat="1" applyFont="1" applyFill="1" applyBorder="1" applyAlignment="1">
      <alignment horizontal="center"/>
    </xf>
    <xf numFmtId="0" fontId="17" fillId="0" borderId="29" xfId="2" applyFont="1" applyBorder="1" applyAlignment="1">
      <alignment horizontal="center"/>
    </xf>
    <xf numFmtId="0" fontId="9" fillId="0" borderId="0" xfId="0" applyFont="1"/>
    <xf numFmtId="1" fontId="2" fillId="0" borderId="0" xfId="1" applyNumberFormat="1" applyFont="1" applyAlignment="1">
      <alignment horizontal="left"/>
    </xf>
    <xf numFmtId="0" fontId="6" fillId="0" borderId="0" xfId="0" applyFont="1"/>
    <xf numFmtId="0" fontId="25" fillId="0" borderId="0" xfId="0" applyFont="1"/>
    <xf numFmtId="0" fontId="6" fillId="0" borderId="0" xfId="0" applyFont="1" applyAlignment="1">
      <alignment horizontal="center"/>
    </xf>
    <xf numFmtId="1" fontId="2" fillId="0" borderId="0" xfId="1" applyNumberFormat="1" applyFont="1" applyAlignment="1">
      <alignment horizontal="center"/>
    </xf>
    <xf numFmtId="165" fontId="20" fillId="6" borderId="5" xfId="2" applyNumberFormat="1" applyFont="1" applyFill="1" applyBorder="1" applyAlignment="1">
      <alignment horizontal="center"/>
    </xf>
    <xf numFmtId="165" fontId="21" fillId="6" borderId="5" xfId="2" applyNumberFormat="1" applyFont="1" applyFill="1" applyBorder="1" applyAlignment="1">
      <alignment horizontal="center"/>
    </xf>
    <xf numFmtId="165" fontId="20" fillId="6" borderId="19" xfId="2" applyNumberFormat="1" applyFont="1" applyFill="1" applyBorder="1" applyAlignment="1">
      <alignment horizontal="center"/>
    </xf>
    <xf numFmtId="165" fontId="21" fillId="6" borderId="19" xfId="2" applyNumberFormat="1" applyFont="1" applyFill="1" applyBorder="1" applyAlignment="1">
      <alignment horizontal="center"/>
    </xf>
    <xf numFmtId="165" fontId="21" fillId="6" borderId="18" xfId="2" applyNumberFormat="1" applyFont="1" applyFill="1" applyBorder="1" applyAlignment="1">
      <alignment horizontal="center"/>
    </xf>
    <xf numFmtId="165" fontId="22" fillId="6" borderId="19" xfId="2" applyNumberFormat="1" applyFont="1" applyFill="1" applyBorder="1" applyAlignment="1">
      <alignment horizontal="center"/>
    </xf>
    <xf numFmtId="165" fontId="22" fillId="6" borderId="23" xfId="2" applyNumberFormat="1" applyFont="1" applyFill="1" applyBorder="1" applyAlignment="1">
      <alignment horizontal="center"/>
    </xf>
    <xf numFmtId="165" fontId="22" fillId="6" borderId="5" xfId="2" applyNumberFormat="1" applyFont="1" applyFill="1" applyBorder="1" applyAlignment="1">
      <alignment horizontal="center"/>
    </xf>
    <xf numFmtId="165" fontId="22" fillId="6" borderId="24" xfId="2" applyNumberFormat="1" applyFont="1" applyFill="1" applyBorder="1" applyAlignment="1">
      <alignment horizontal="center"/>
    </xf>
    <xf numFmtId="165" fontId="20" fillId="6" borderId="18" xfId="2" applyNumberFormat="1" applyFont="1" applyFill="1" applyBorder="1" applyAlignment="1">
      <alignment horizontal="center"/>
    </xf>
    <xf numFmtId="0" fontId="10" fillId="6" borderId="19" xfId="0" applyFont="1" applyFill="1" applyBorder="1" applyAlignment="1">
      <alignment horizontal="center" wrapText="1"/>
    </xf>
    <xf numFmtId="0" fontId="10" fillId="6" borderId="18" xfId="0" applyFont="1" applyFill="1" applyBorder="1" applyAlignment="1">
      <alignment horizontal="center" wrapText="1"/>
    </xf>
    <xf numFmtId="165" fontId="10" fillId="6" borderId="19" xfId="0" applyNumberFormat="1" applyFont="1" applyFill="1" applyBorder="1" applyAlignment="1">
      <alignment horizontal="center" wrapText="1"/>
    </xf>
    <xf numFmtId="165" fontId="10" fillId="6" borderId="5" xfId="0" applyNumberFormat="1" applyFont="1" applyFill="1" applyBorder="1" applyAlignment="1">
      <alignment horizontal="center" wrapText="1"/>
    </xf>
    <xf numFmtId="165" fontId="10" fillId="6" borderId="18" xfId="0" applyNumberFormat="1" applyFont="1" applyFill="1" applyBorder="1" applyAlignment="1">
      <alignment horizontal="center" wrapText="1"/>
    </xf>
    <xf numFmtId="166" fontId="7" fillId="0" borderId="25" xfId="0" applyNumberFormat="1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7" fillId="5" borderId="18" xfId="0" applyFont="1" applyFill="1" applyBorder="1" applyAlignment="1">
      <alignment horizontal="center" wrapText="1"/>
    </xf>
    <xf numFmtId="0" fontId="2" fillId="0" borderId="0" xfId="0" applyFont="1" applyAlignment="1">
      <alignment horizontal="right"/>
    </xf>
    <xf numFmtId="0" fontId="20" fillId="6" borderId="19" xfId="2" applyFont="1" applyFill="1" applyBorder="1" applyAlignment="1">
      <alignment horizontal="center"/>
    </xf>
    <xf numFmtId="0" fontId="20" fillId="6" borderId="23" xfId="2" applyFont="1" applyFill="1" applyBorder="1" applyAlignment="1">
      <alignment horizontal="center"/>
    </xf>
    <xf numFmtId="0" fontId="21" fillId="6" borderId="19" xfId="2" applyFont="1" applyFill="1" applyBorder="1" applyAlignment="1">
      <alignment horizontal="center"/>
    </xf>
    <xf numFmtId="0" fontId="20" fillId="6" borderId="5" xfId="2" applyFont="1" applyFill="1" applyBorder="1" applyAlignment="1">
      <alignment horizontal="center"/>
    </xf>
    <xf numFmtId="0" fontId="20" fillId="6" borderId="24" xfId="2" applyFont="1" applyFill="1" applyBorder="1" applyAlignment="1">
      <alignment horizontal="center"/>
    </xf>
    <xf numFmtId="0" fontId="21" fillId="6" borderId="5" xfId="2" applyFont="1" applyFill="1" applyBorder="1" applyAlignment="1">
      <alignment horizontal="center"/>
    </xf>
    <xf numFmtId="0" fontId="3" fillId="0" borderId="31" xfId="1" applyFont="1" applyBorder="1" applyAlignment="1">
      <alignment horizontal="center"/>
    </xf>
    <xf numFmtId="0" fontId="7" fillId="5" borderId="17" xfId="0" applyFont="1" applyFill="1" applyBorder="1" applyAlignment="1">
      <alignment horizontal="center" wrapText="1"/>
    </xf>
    <xf numFmtId="166" fontId="7" fillId="0" borderId="26" xfId="0" applyNumberFormat="1" applyFont="1" applyBorder="1" applyAlignment="1">
      <alignment horizontal="center" wrapText="1"/>
    </xf>
    <xf numFmtId="0" fontId="4" fillId="5" borderId="17" xfId="0" applyFont="1" applyFill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166" fontId="7" fillId="0" borderId="0" xfId="0" applyNumberFormat="1" applyFont="1" applyAlignment="1">
      <alignment horizontal="center" wrapText="1"/>
    </xf>
    <xf numFmtId="164" fontId="3" fillId="0" borderId="18" xfId="1" applyNumberFormat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32" xfId="1" applyFont="1" applyBorder="1" applyAlignment="1">
      <alignment horizontal="left"/>
    </xf>
    <xf numFmtId="0" fontId="26" fillId="0" borderId="0" xfId="1" applyFont="1"/>
    <xf numFmtId="0" fontId="26" fillId="3" borderId="1" xfId="1" applyFont="1" applyFill="1" applyBorder="1" applyAlignment="1">
      <alignment horizontal="center"/>
    </xf>
    <xf numFmtId="0" fontId="26" fillId="3" borderId="3" xfId="1" applyFont="1" applyFill="1" applyBorder="1" applyAlignment="1">
      <alignment horizontal="center"/>
    </xf>
    <xf numFmtId="164" fontId="3" fillId="5" borderId="5" xfId="1" applyNumberFormat="1" applyFont="1" applyFill="1" applyBorder="1" applyAlignment="1">
      <alignment horizontal="center"/>
    </xf>
    <xf numFmtId="164" fontId="3" fillId="5" borderId="10" xfId="1" applyNumberFormat="1" applyFont="1" applyFill="1" applyBorder="1" applyAlignment="1">
      <alignment horizontal="center"/>
    </xf>
    <xf numFmtId="0" fontId="23" fillId="0" borderId="21" xfId="2" applyFont="1" applyBorder="1" applyAlignment="1">
      <alignment horizontal="left"/>
    </xf>
    <xf numFmtId="0" fontId="19" fillId="0" borderId="20" xfId="2" applyFont="1" applyBorder="1"/>
    <xf numFmtId="0" fontId="17" fillId="0" borderId="30" xfId="2" applyFont="1" applyBorder="1" applyAlignment="1">
      <alignment horizontal="center"/>
    </xf>
    <xf numFmtId="0" fontId="5" fillId="0" borderId="23" xfId="0" applyFont="1" applyBorder="1"/>
    <xf numFmtId="0" fontId="19" fillId="0" borderId="27" xfId="2" applyFont="1" applyBorder="1"/>
    <xf numFmtId="0" fontId="18" fillId="0" borderId="28" xfId="2" applyFont="1" applyBorder="1"/>
    <xf numFmtId="0" fontId="5" fillId="0" borderId="26" xfId="0" applyFont="1" applyBorder="1"/>
    <xf numFmtId="0" fontId="27" fillId="0" borderId="0" xfId="0" applyFont="1" applyAlignment="1">
      <alignment horizontal="center"/>
    </xf>
    <xf numFmtId="0" fontId="28" fillId="0" borderId="4" xfId="1" applyFont="1" applyBorder="1" applyAlignment="1">
      <alignment horizontal="center"/>
    </xf>
    <xf numFmtId="164" fontId="28" fillId="0" borderId="6" xfId="1" applyNumberFormat="1" applyFont="1" applyBorder="1" applyAlignment="1">
      <alignment horizontal="center"/>
    </xf>
    <xf numFmtId="0" fontId="28" fillId="0" borderId="9" xfId="1" applyFont="1" applyBorder="1" applyAlignment="1">
      <alignment horizontal="center"/>
    </xf>
    <xf numFmtId="164" fontId="28" fillId="0" borderId="11" xfId="1" applyNumberFormat="1" applyFont="1" applyBorder="1" applyAlignment="1">
      <alignment horizontal="center"/>
    </xf>
    <xf numFmtId="0" fontId="28" fillId="2" borderId="7" xfId="1" applyFont="1" applyFill="1" applyBorder="1" applyAlignment="1">
      <alignment horizontal="center"/>
    </xf>
    <xf numFmtId="164" fontId="28" fillId="2" borderId="8" xfId="1" applyNumberFormat="1" applyFont="1" applyFill="1" applyBorder="1" applyAlignment="1">
      <alignment horizontal="center"/>
    </xf>
    <xf numFmtId="0" fontId="28" fillId="0" borderId="33" xfId="1" applyFont="1" applyBorder="1" applyAlignment="1">
      <alignment horizontal="center"/>
    </xf>
    <xf numFmtId="164" fontId="28" fillId="0" borderId="34" xfId="1" applyNumberFormat="1" applyFont="1" applyBorder="1" applyAlignment="1">
      <alignment horizontal="center"/>
    </xf>
    <xf numFmtId="0" fontId="28" fillId="0" borderId="31" xfId="1" applyFont="1" applyBorder="1" applyAlignment="1">
      <alignment horizontal="center"/>
    </xf>
    <xf numFmtId="164" fontId="28" fillId="0" borderId="32" xfId="1" applyNumberFormat="1" applyFont="1" applyBorder="1" applyAlignment="1">
      <alignment horizontal="center"/>
    </xf>
    <xf numFmtId="0" fontId="28" fillId="0" borderId="12" xfId="1" applyFont="1" applyBorder="1" applyAlignment="1">
      <alignment horizontal="center"/>
    </xf>
    <xf numFmtId="164" fontId="28" fillId="0" borderId="13" xfId="1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9" fillId="0" borderId="5" xfId="1" applyFont="1" applyBorder="1" applyAlignment="1">
      <alignment horizontal="center"/>
    </xf>
    <xf numFmtId="0" fontId="31" fillId="0" borderId="0" xfId="3" applyFont="1"/>
    <xf numFmtId="0" fontId="33" fillId="0" borderId="0" xfId="1" applyFont="1"/>
    <xf numFmtId="0" fontId="4" fillId="0" borderId="9" xfId="1" applyFont="1" applyBorder="1" applyAlignment="1">
      <alignment horizontal="center"/>
    </xf>
    <xf numFmtId="164" fontId="4" fillId="0" borderId="10" xfId="1" applyNumberFormat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34" fillId="0" borderId="11" xfId="1" applyFont="1" applyBorder="1" applyAlignment="1">
      <alignment horizontal="left"/>
    </xf>
    <xf numFmtId="164" fontId="9" fillId="0" borderId="6" xfId="1" applyNumberFormat="1" applyFont="1" applyBorder="1" applyAlignment="1">
      <alignment horizontal="center"/>
    </xf>
    <xf numFmtId="0" fontId="7" fillId="0" borderId="27" xfId="0" applyFont="1" applyBorder="1" applyAlignment="1">
      <alignment horizontal="center" wrapText="1"/>
    </xf>
    <xf numFmtId="0" fontId="36" fillId="0" borderId="0" xfId="1" applyFont="1"/>
    <xf numFmtId="0" fontId="38" fillId="0" borderId="0" xfId="4" applyFont="1"/>
    <xf numFmtId="0" fontId="39" fillId="0" borderId="0" xfId="4" applyFont="1"/>
    <xf numFmtId="0" fontId="40" fillId="0" borderId="0" xfId="4" applyFont="1"/>
    <xf numFmtId="0" fontId="41" fillId="0" borderId="0" xfId="4" applyFont="1"/>
    <xf numFmtId="0" fontId="42" fillId="0" borderId="0" xfId="4" applyFont="1"/>
    <xf numFmtId="2" fontId="43" fillId="0" borderId="17" xfId="4" applyNumberFormat="1" applyFont="1" applyBorder="1" applyAlignment="1">
      <alignment horizontal="center" vertical="center"/>
    </xf>
    <xf numFmtId="2" fontId="43" fillId="0" borderId="27" xfId="4" applyNumberFormat="1" applyFont="1" applyBorder="1" applyAlignment="1">
      <alignment horizontal="center" vertical="center"/>
    </xf>
    <xf numFmtId="2" fontId="41" fillId="0" borderId="35" xfId="4" applyNumberFormat="1" applyFont="1" applyBorder="1" applyAlignment="1">
      <alignment horizontal="center" vertical="center"/>
    </xf>
    <xf numFmtId="2" fontId="41" fillId="0" borderId="36" xfId="4" applyNumberFormat="1" applyFont="1" applyBorder="1" applyAlignment="1">
      <alignment horizontal="center" vertical="center"/>
    </xf>
    <xf numFmtId="0" fontId="41" fillId="0" borderId="37" xfId="4" applyFont="1" applyBorder="1" applyAlignment="1">
      <alignment horizontal="center" vertical="center"/>
    </xf>
    <xf numFmtId="0" fontId="43" fillId="0" borderId="0" xfId="4" applyFont="1" applyAlignment="1">
      <alignment horizontal="center"/>
    </xf>
    <xf numFmtId="2" fontId="43" fillId="6" borderId="5" xfId="4" applyNumberFormat="1" applyFont="1" applyFill="1" applyBorder="1" applyAlignment="1">
      <alignment horizontal="center" vertical="center"/>
    </xf>
    <xf numFmtId="2" fontId="43" fillId="6" borderId="21" xfId="4" applyNumberFormat="1" applyFont="1" applyFill="1" applyBorder="1" applyAlignment="1">
      <alignment horizontal="center" vertical="center"/>
    </xf>
    <xf numFmtId="165" fontId="44" fillId="3" borderId="36" xfId="4" applyNumberFormat="1" applyFont="1" applyFill="1" applyBorder="1" applyAlignment="1">
      <alignment horizontal="center"/>
    </xf>
    <xf numFmtId="165" fontId="44" fillId="3" borderId="38" xfId="4" applyNumberFormat="1" applyFont="1" applyFill="1" applyBorder="1" applyAlignment="1">
      <alignment horizontal="center"/>
    </xf>
    <xf numFmtId="165" fontId="44" fillId="3" borderId="39" xfId="4" applyNumberFormat="1" applyFont="1" applyFill="1" applyBorder="1" applyAlignment="1">
      <alignment horizontal="center"/>
    </xf>
    <xf numFmtId="165" fontId="44" fillId="3" borderId="40" xfId="4" applyNumberFormat="1" applyFont="1" applyFill="1" applyBorder="1" applyAlignment="1">
      <alignment horizontal="center"/>
    </xf>
    <xf numFmtId="165" fontId="44" fillId="8" borderId="39" xfId="4" applyNumberFormat="1" applyFont="1" applyFill="1" applyBorder="1" applyAlignment="1">
      <alignment horizontal="center"/>
    </xf>
    <xf numFmtId="0" fontId="43" fillId="8" borderId="36" xfId="4" applyFont="1" applyFill="1" applyBorder="1" applyAlignment="1">
      <alignment horizontal="center"/>
    </xf>
    <xf numFmtId="165" fontId="45" fillId="3" borderId="41" xfId="4" applyNumberFormat="1" applyFont="1" applyFill="1" applyBorder="1" applyAlignment="1">
      <alignment horizontal="center"/>
    </xf>
    <xf numFmtId="165" fontId="45" fillId="3" borderId="0" xfId="4" applyNumberFormat="1" applyFont="1" applyFill="1" applyAlignment="1">
      <alignment horizontal="center"/>
    </xf>
    <xf numFmtId="165" fontId="45" fillId="3" borderId="24" xfId="4" applyNumberFormat="1" applyFont="1" applyFill="1" applyBorder="1" applyAlignment="1">
      <alignment horizontal="center"/>
    </xf>
    <xf numFmtId="165" fontId="45" fillId="3" borderId="5" xfId="4" applyNumberFormat="1" applyFont="1" applyFill="1" applyBorder="1" applyAlignment="1">
      <alignment horizontal="center"/>
    </xf>
    <xf numFmtId="165" fontId="45" fillId="8" borderId="24" xfId="4" applyNumberFormat="1" applyFont="1" applyFill="1" applyBorder="1" applyAlignment="1">
      <alignment horizontal="center"/>
    </xf>
    <xf numFmtId="0" fontId="43" fillId="8" borderId="41" xfId="4" applyFont="1" applyFill="1" applyBorder="1" applyAlignment="1">
      <alignment horizontal="center"/>
    </xf>
    <xf numFmtId="165" fontId="46" fillId="3" borderId="41" xfId="4" applyNumberFormat="1" applyFont="1" applyFill="1" applyBorder="1" applyAlignment="1">
      <alignment horizontal="center"/>
    </xf>
    <xf numFmtId="165" fontId="46" fillId="3" borderId="0" xfId="4" applyNumberFormat="1" applyFont="1" applyFill="1" applyAlignment="1">
      <alignment horizontal="center"/>
    </xf>
    <xf numFmtId="165" fontId="46" fillId="3" borderId="24" xfId="4" applyNumberFormat="1" applyFont="1" applyFill="1" applyBorder="1" applyAlignment="1">
      <alignment horizontal="center"/>
    </xf>
    <xf numFmtId="165" fontId="46" fillId="3" borderId="5" xfId="4" applyNumberFormat="1" applyFont="1" applyFill="1" applyBorder="1" applyAlignment="1">
      <alignment horizontal="center"/>
    </xf>
    <xf numFmtId="165" fontId="46" fillId="8" borderId="24" xfId="4" applyNumberFormat="1" applyFont="1" applyFill="1" applyBorder="1" applyAlignment="1">
      <alignment horizontal="center"/>
    </xf>
    <xf numFmtId="0" fontId="47" fillId="8" borderId="41" xfId="4" applyFont="1" applyFill="1" applyBorder="1" applyAlignment="1">
      <alignment horizontal="center"/>
    </xf>
    <xf numFmtId="2" fontId="43" fillId="6" borderId="19" xfId="4" applyNumberFormat="1" applyFont="1" applyFill="1" applyBorder="1" applyAlignment="1">
      <alignment horizontal="center" vertical="center"/>
    </xf>
    <xf numFmtId="2" fontId="43" fillId="6" borderId="20" xfId="4" applyNumberFormat="1" applyFont="1" applyFill="1" applyBorder="1" applyAlignment="1">
      <alignment horizontal="center" vertical="center"/>
    </xf>
    <xf numFmtId="165" fontId="43" fillId="3" borderId="42" xfId="4" applyNumberFormat="1" applyFont="1" applyFill="1" applyBorder="1" applyAlignment="1">
      <alignment horizontal="center"/>
    </xf>
    <xf numFmtId="165" fontId="43" fillId="3" borderId="43" xfId="4" applyNumberFormat="1" applyFont="1" applyFill="1" applyBorder="1" applyAlignment="1">
      <alignment horizontal="center"/>
    </xf>
    <xf numFmtId="165" fontId="43" fillId="3" borderId="44" xfId="4" applyNumberFormat="1" applyFont="1" applyFill="1" applyBorder="1" applyAlignment="1">
      <alignment horizontal="center"/>
    </xf>
    <xf numFmtId="165" fontId="43" fillId="3" borderId="45" xfId="4" applyNumberFormat="1" applyFont="1" applyFill="1" applyBorder="1" applyAlignment="1">
      <alignment horizontal="center"/>
    </xf>
    <xf numFmtId="165" fontId="43" fillId="8" borderId="44" xfId="4" applyNumberFormat="1" applyFont="1" applyFill="1" applyBorder="1" applyAlignment="1">
      <alignment horizontal="center"/>
    </xf>
    <xf numFmtId="0" fontId="43" fillId="8" borderId="42" xfId="4" applyFont="1" applyFill="1" applyBorder="1" applyAlignment="1">
      <alignment horizontal="center"/>
    </xf>
    <xf numFmtId="0" fontId="48" fillId="0" borderId="0" xfId="4" applyFont="1" applyAlignment="1">
      <alignment horizontal="left"/>
    </xf>
    <xf numFmtId="2" fontId="44" fillId="3" borderId="36" xfId="4" applyNumberFormat="1" applyFont="1" applyFill="1" applyBorder="1" applyAlignment="1">
      <alignment horizontal="center"/>
    </xf>
    <xf numFmtId="2" fontId="44" fillId="3" borderId="38" xfId="4" applyNumberFormat="1" applyFont="1" applyFill="1" applyBorder="1" applyAlignment="1">
      <alignment horizontal="center"/>
    </xf>
    <xf numFmtId="2" fontId="44" fillId="3" borderId="39" xfId="4" applyNumberFormat="1" applyFont="1" applyFill="1" applyBorder="1" applyAlignment="1">
      <alignment horizontal="center"/>
    </xf>
    <xf numFmtId="2" fontId="44" fillId="3" borderId="40" xfId="4" applyNumberFormat="1" applyFont="1" applyFill="1" applyBorder="1" applyAlignment="1">
      <alignment horizontal="center"/>
    </xf>
    <xf numFmtId="2" fontId="45" fillId="3" borderId="41" xfId="4" applyNumberFormat="1" applyFont="1" applyFill="1" applyBorder="1" applyAlignment="1">
      <alignment horizontal="center"/>
    </xf>
    <xf numFmtId="2" fontId="45" fillId="3" borderId="0" xfId="4" applyNumberFormat="1" applyFont="1" applyFill="1" applyAlignment="1">
      <alignment horizontal="center"/>
    </xf>
    <xf numFmtId="2" fontId="45" fillId="3" borderId="24" xfId="4" applyNumberFormat="1" applyFont="1" applyFill="1" applyBorder="1" applyAlignment="1">
      <alignment horizontal="center"/>
    </xf>
    <xf numFmtId="2" fontId="45" fillId="3" borderId="5" xfId="4" applyNumberFormat="1" applyFont="1" applyFill="1" applyBorder="1" applyAlignment="1">
      <alignment horizontal="center"/>
    </xf>
    <xf numFmtId="2" fontId="46" fillId="3" borderId="41" xfId="4" applyNumberFormat="1" applyFont="1" applyFill="1" applyBorder="1" applyAlignment="1">
      <alignment horizontal="center"/>
    </xf>
    <xf numFmtId="2" fontId="46" fillId="3" borderId="0" xfId="4" applyNumberFormat="1" applyFont="1" applyFill="1" applyAlignment="1">
      <alignment horizontal="center"/>
    </xf>
    <xf numFmtId="2" fontId="46" fillId="3" borderId="24" xfId="4" applyNumberFormat="1" applyFont="1" applyFill="1" applyBorder="1" applyAlignment="1">
      <alignment horizontal="center"/>
    </xf>
    <xf numFmtId="2" fontId="46" fillId="3" borderId="5" xfId="4" applyNumberFormat="1" applyFont="1" applyFill="1" applyBorder="1" applyAlignment="1">
      <alignment horizontal="center"/>
    </xf>
    <xf numFmtId="2" fontId="43" fillId="3" borderId="42" xfId="4" applyNumberFormat="1" applyFont="1" applyFill="1" applyBorder="1" applyAlignment="1">
      <alignment horizontal="center"/>
    </xf>
    <xf numFmtId="2" fontId="43" fillId="3" borderId="43" xfId="4" applyNumberFormat="1" applyFont="1" applyFill="1" applyBorder="1" applyAlignment="1">
      <alignment horizontal="center"/>
    </xf>
    <xf numFmtId="2" fontId="43" fillId="3" borderId="44" xfId="4" applyNumberFormat="1" applyFont="1" applyFill="1" applyBorder="1" applyAlignment="1">
      <alignment horizontal="center"/>
    </xf>
    <xf numFmtId="2" fontId="43" fillId="3" borderId="45" xfId="4" applyNumberFormat="1" applyFont="1" applyFill="1" applyBorder="1" applyAlignment="1">
      <alignment horizontal="center"/>
    </xf>
    <xf numFmtId="0" fontId="49" fillId="0" borderId="0" xfId="4" applyFont="1"/>
    <xf numFmtId="0" fontId="41" fillId="9" borderId="36" xfId="4" applyFont="1" applyFill="1" applyBorder="1" applyAlignment="1">
      <alignment horizontal="center" vertical="center"/>
    </xf>
    <xf numFmtId="0" fontId="41" fillId="9" borderId="41" xfId="4" applyFont="1" applyFill="1" applyBorder="1" applyAlignment="1">
      <alignment horizontal="center" vertical="center"/>
    </xf>
    <xf numFmtId="0" fontId="50" fillId="9" borderId="41" xfId="4" applyFont="1" applyFill="1" applyBorder="1" applyAlignment="1">
      <alignment horizontal="center" vertical="center"/>
    </xf>
    <xf numFmtId="0" fontId="41" fillId="9" borderId="42" xfId="4" applyFont="1" applyFill="1" applyBorder="1" applyAlignment="1">
      <alignment horizontal="center" vertical="center"/>
    </xf>
    <xf numFmtId="0" fontId="38" fillId="0" borderId="0" xfId="4" applyFont="1" applyAlignment="1">
      <alignment horizontal="left" vertical="center"/>
    </xf>
    <xf numFmtId="0" fontId="41" fillId="0" borderId="35" xfId="4" applyFont="1" applyBorder="1" applyAlignment="1">
      <alignment horizontal="center" vertical="center"/>
    </xf>
    <xf numFmtId="0" fontId="41" fillId="0" borderId="36" xfId="4" applyFont="1" applyBorder="1" applyAlignment="1">
      <alignment horizontal="center" vertical="center"/>
    </xf>
    <xf numFmtId="2" fontId="51" fillId="0" borderId="25" xfId="4" applyNumberFormat="1" applyFont="1" applyBorder="1" applyAlignment="1">
      <alignment horizontal="center"/>
    </xf>
    <xf numFmtId="2" fontId="51" fillId="0" borderId="18" xfId="4" applyNumberFormat="1" applyFont="1" applyBorder="1" applyAlignment="1">
      <alignment horizontal="center"/>
    </xf>
    <xf numFmtId="0" fontId="51" fillId="0" borderId="22" xfId="4" applyFont="1" applyBorder="1" applyAlignment="1">
      <alignment horizontal="center"/>
    </xf>
    <xf numFmtId="0" fontId="51" fillId="0" borderId="0" xfId="4" applyFont="1" applyAlignment="1">
      <alignment horizontal="center"/>
    </xf>
    <xf numFmtId="0" fontId="52" fillId="0" borderId="0" xfId="4" applyFont="1"/>
    <xf numFmtId="165" fontId="53" fillId="3" borderId="36" xfId="4" applyNumberFormat="1" applyFont="1" applyFill="1" applyBorder="1" applyAlignment="1">
      <alignment horizontal="center"/>
    </xf>
    <xf numFmtId="165" fontId="53" fillId="3" borderId="38" xfId="4" applyNumberFormat="1" applyFont="1" applyFill="1" applyBorder="1" applyAlignment="1">
      <alignment horizontal="center"/>
    </xf>
    <xf numFmtId="165" fontId="53" fillId="3" borderId="39" xfId="4" applyNumberFormat="1" applyFont="1" applyFill="1" applyBorder="1" applyAlignment="1">
      <alignment horizontal="center"/>
    </xf>
    <xf numFmtId="165" fontId="53" fillId="3" borderId="40" xfId="4" applyNumberFormat="1" applyFont="1" applyFill="1" applyBorder="1" applyAlignment="1">
      <alignment horizontal="center"/>
    </xf>
    <xf numFmtId="165" fontId="53" fillId="8" borderId="39" xfId="4" applyNumberFormat="1" applyFont="1" applyFill="1" applyBorder="1" applyAlignment="1">
      <alignment horizontal="center"/>
    </xf>
    <xf numFmtId="0" fontId="51" fillId="8" borderId="36" xfId="4" applyFont="1" applyFill="1" applyBorder="1" applyAlignment="1">
      <alignment horizontal="center"/>
    </xf>
    <xf numFmtId="165" fontId="54" fillId="3" borderId="41" xfId="4" applyNumberFormat="1" applyFont="1" applyFill="1" applyBorder="1" applyAlignment="1">
      <alignment horizontal="center"/>
    </xf>
    <xf numFmtId="165" fontId="54" fillId="3" borderId="0" xfId="4" applyNumberFormat="1" applyFont="1" applyFill="1" applyAlignment="1">
      <alignment horizontal="center"/>
    </xf>
    <xf numFmtId="165" fontId="54" fillId="3" borderId="24" xfId="4" applyNumberFormat="1" applyFont="1" applyFill="1" applyBorder="1" applyAlignment="1">
      <alignment horizontal="center"/>
    </xf>
    <xf numFmtId="165" fontId="54" fillId="3" borderId="5" xfId="4" applyNumberFormat="1" applyFont="1" applyFill="1" applyBorder="1" applyAlignment="1">
      <alignment horizontal="center"/>
    </xf>
    <xf numFmtId="165" fontId="54" fillId="8" borderId="24" xfId="4" applyNumberFormat="1" applyFont="1" applyFill="1" applyBorder="1" applyAlignment="1">
      <alignment horizontal="center"/>
    </xf>
    <xf numFmtId="0" fontId="51" fillId="8" borderId="41" xfId="4" applyFont="1" applyFill="1" applyBorder="1" applyAlignment="1">
      <alignment horizontal="center"/>
    </xf>
    <xf numFmtId="165" fontId="55" fillId="3" borderId="41" xfId="4" applyNumberFormat="1" applyFont="1" applyFill="1" applyBorder="1" applyAlignment="1">
      <alignment horizontal="center"/>
    </xf>
    <xf numFmtId="165" fontId="55" fillId="3" borderId="0" xfId="4" applyNumberFormat="1" applyFont="1" applyFill="1" applyAlignment="1">
      <alignment horizontal="center"/>
    </xf>
    <xf numFmtId="165" fontId="55" fillId="3" borderId="24" xfId="4" applyNumberFormat="1" applyFont="1" applyFill="1" applyBorder="1" applyAlignment="1">
      <alignment horizontal="center"/>
    </xf>
    <xf numFmtId="165" fontId="55" fillId="3" borderId="5" xfId="4" applyNumberFormat="1" applyFont="1" applyFill="1" applyBorder="1" applyAlignment="1">
      <alignment horizontal="center"/>
    </xf>
    <xf numFmtId="165" fontId="55" fillId="8" borderId="24" xfId="4" applyNumberFormat="1" applyFont="1" applyFill="1" applyBorder="1" applyAlignment="1">
      <alignment horizontal="center"/>
    </xf>
    <xf numFmtId="0" fontId="56" fillId="8" borderId="41" xfId="4" applyFont="1" applyFill="1" applyBorder="1" applyAlignment="1">
      <alignment horizontal="center"/>
    </xf>
    <xf numFmtId="165" fontId="51" fillId="3" borderId="42" xfId="4" applyNumberFormat="1" applyFont="1" applyFill="1" applyBorder="1" applyAlignment="1">
      <alignment horizontal="center"/>
    </xf>
    <xf numFmtId="165" fontId="51" fillId="3" borderId="43" xfId="4" applyNumberFormat="1" applyFont="1" applyFill="1" applyBorder="1" applyAlignment="1">
      <alignment horizontal="center"/>
    </xf>
    <xf numFmtId="165" fontId="51" fillId="3" borderId="44" xfId="4" applyNumberFormat="1" applyFont="1" applyFill="1" applyBorder="1" applyAlignment="1">
      <alignment horizontal="center"/>
    </xf>
    <xf numFmtId="165" fontId="51" fillId="3" borderId="45" xfId="4" applyNumberFormat="1" applyFont="1" applyFill="1" applyBorder="1" applyAlignment="1">
      <alignment horizontal="center"/>
    </xf>
    <xf numFmtId="165" fontId="51" fillId="8" borderId="44" xfId="4" applyNumberFormat="1" applyFont="1" applyFill="1" applyBorder="1" applyAlignment="1">
      <alignment horizontal="center"/>
    </xf>
    <xf numFmtId="0" fontId="51" fillId="8" borderId="42" xfId="4" applyFont="1" applyFill="1" applyBorder="1" applyAlignment="1">
      <alignment horizontal="center"/>
    </xf>
    <xf numFmtId="0" fontId="38" fillId="0" borderId="0" xfId="4" applyFont="1" applyAlignment="1">
      <alignment horizontal="left"/>
    </xf>
    <xf numFmtId="0" fontId="41" fillId="0" borderId="0" xfId="4" applyFont="1" applyAlignment="1">
      <alignment horizontal="center"/>
    </xf>
    <xf numFmtId="2" fontId="51" fillId="0" borderId="25" xfId="5" applyNumberFormat="1" applyFont="1" applyBorder="1" applyAlignment="1">
      <alignment horizontal="center"/>
    </xf>
    <xf numFmtId="2" fontId="51" fillId="0" borderId="18" xfId="5" applyNumberFormat="1" applyFont="1" applyBorder="1" applyAlignment="1">
      <alignment horizontal="center"/>
    </xf>
    <xf numFmtId="0" fontId="51" fillId="0" borderId="22" xfId="5" applyFont="1" applyBorder="1" applyAlignment="1">
      <alignment horizontal="center"/>
    </xf>
    <xf numFmtId="0" fontId="16" fillId="0" borderId="0" xfId="5"/>
    <xf numFmtId="165" fontId="51" fillId="3" borderId="36" xfId="5" applyNumberFormat="1" applyFont="1" applyFill="1" applyBorder="1" applyAlignment="1">
      <alignment horizontal="center"/>
    </xf>
    <xf numFmtId="165" fontId="51" fillId="3" borderId="38" xfId="5" applyNumberFormat="1" applyFont="1" applyFill="1" applyBorder="1" applyAlignment="1">
      <alignment horizontal="center"/>
    </xf>
    <xf numFmtId="165" fontId="51" fillId="3" borderId="39" xfId="5" applyNumberFormat="1" applyFont="1" applyFill="1" applyBorder="1" applyAlignment="1">
      <alignment horizontal="center"/>
    </xf>
    <xf numFmtId="165" fontId="51" fillId="8" borderId="12" xfId="5" applyNumberFormat="1" applyFont="1" applyFill="1" applyBorder="1" applyAlignment="1">
      <alignment horizontal="center"/>
    </xf>
    <xf numFmtId="0" fontId="51" fillId="8" borderId="36" xfId="5" applyFont="1" applyFill="1" applyBorder="1" applyAlignment="1">
      <alignment horizontal="center"/>
    </xf>
    <xf numFmtId="165" fontId="53" fillId="3" borderId="41" xfId="5" applyNumberFormat="1" applyFont="1" applyFill="1" applyBorder="1" applyAlignment="1">
      <alignment horizontal="center"/>
    </xf>
    <xf numFmtId="165" fontId="53" fillId="3" borderId="0" xfId="5" applyNumberFormat="1" applyFont="1" applyFill="1" applyAlignment="1">
      <alignment horizontal="center"/>
    </xf>
    <xf numFmtId="165" fontId="53" fillId="3" borderId="24" xfId="5" applyNumberFormat="1" applyFont="1" applyFill="1" applyBorder="1" applyAlignment="1">
      <alignment horizontal="center"/>
    </xf>
    <xf numFmtId="165" fontId="53" fillId="3" borderId="5" xfId="5" applyNumberFormat="1" applyFont="1" applyFill="1" applyBorder="1" applyAlignment="1">
      <alignment horizontal="center"/>
    </xf>
    <xf numFmtId="165" fontId="53" fillId="8" borderId="4" xfId="5" applyNumberFormat="1" applyFont="1" applyFill="1" applyBorder="1" applyAlignment="1">
      <alignment horizontal="center"/>
    </xf>
    <xf numFmtId="0" fontId="51" fillId="8" borderId="41" xfId="5" applyFont="1" applyFill="1" applyBorder="1" applyAlignment="1">
      <alignment horizontal="center"/>
    </xf>
    <xf numFmtId="165" fontId="54" fillId="3" borderId="41" xfId="5" applyNumberFormat="1" applyFont="1" applyFill="1" applyBorder="1" applyAlignment="1">
      <alignment horizontal="center"/>
    </xf>
    <xf numFmtId="165" fontId="54" fillId="3" borderId="0" xfId="5" applyNumberFormat="1" applyFont="1" applyFill="1" applyAlignment="1">
      <alignment horizontal="center"/>
    </xf>
    <xf numFmtId="165" fontId="54" fillId="3" borderId="24" xfId="5" applyNumberFormat="1" applyFont="1" applyFill="1" applyBorder="1" applyAlignment="1">
      <alignment horizontal="center"/>
    </xf>
    <xf numFmtId="165" fontId="54" fillId="3" borderId="5" xfId="5" applyNumberFormat="1" applyFont="1" applyFill="1" applyBorder="1" applyAlignment="1">
      <alignment horizontal="center"/>
    </xf>
    <xf numFmtId="165" fontId="54" fillId="8" borderId="24" xfId="5" applyNumberFormat="1" applyFont="1" applyFill="1" applyBorder="1" applyAlignment="1">
      <alignment horizontal="center"/>
    </xf>
    <xf numFmtId="165" fontId="55" fillId="3" borderId="41" xfId="5" applyNumberFormat="1" applyFont="1" applyFill="1" applyBorder="1" applyAlignment="1">
      <alignment horizontal="center"/>
    </xf>
    <xf numFmtId="165" fontId="55" fillId="3" borderId="0" xfId="5" applyNumberFormat="1" applyFont="1" applyFill="1" applyAlignment="1">
      <alignment horizontal="center"/>
    </xf>
    <xf numFmtId="165" fontId="55" fillId="3" borderId="24" xfId="5" applyNumberFormat="1" applyFont="1" applyFill="1" applyBorder="1" applyAlignment="1">
      <alignment horizontal="center"/>
    </xf>
    <xf numFmtId="165" fontId="55" fillId="3" borderId="5" xfId="5" applyNumberFormat="1" applyFont="1" applyFill="1" applyBorder="1" applyAlignment="1">
      <alignment horizontal="center"/>
    </xf>
    <xf numFmtId="165" fontId="55" fillId="8" borderId="24" xfId="5" applyNumberFormat="1" applyFont="1" applyFill="1" applyBorder="1" applyAlignment="1">
      <alignment horizontal="center"/>
    </xf>
    <xf numFmtId="0" fontId="56" fillId="8" borderId="41" xfId="5" applyFont="1" applyFill="1" applyBorder="1" applyAlignment="1">
      <alignment horizontal="center"/>
    </xf>
    <xf numFmtId="0" fontId="16" fillId="0" borderId="0" xfId="5" applyAlignment="1">
      <alignment horizontal="left"/>
    </xf>
    <xf numFmtId="2" fontId="43" fillId="6" borderId="46" xfId="4" applyNumberFormat="1" applyFont="1" applyFill="1" applyBorder="1" applyAlignment="1">
      <alignment horizontal="center" vertical="center"/>
    </xf>
    <xf numFmtId="165" fontId="51" fillId="3" borderId="41" xfId="4" applyNumberFormat="1" applyFont="1" applyFill="1" applyBorder="1" applyAlignment="1">
      <alignment horizontal="center"/>
    </xf>
    <xf numFmtId="165" fontId="51" fillId="3" borderId="0" xfId="4" applyNumberFormat="1" applyFont="1" applyFill="1" applyAlignment="1">
      <alignment horizontal="center"/>
    </xf>
    <xf numFmtId="165" fontId="51" fillId="3" borderId="24" xfId="4" applyNumberFormat="1" applyFont="1" applyFill="1" applyBorder="1" applyAlignment="1">
      <alignment horizontal="center"/>
    </xf>
    <xf numFmtId="165" fontId="51" fillId="3" borderId="5" xfId="4" applyNumberFormat="1" applyFont="1" applyFill="1" applyBorder="1" applyAlignment="1">
      <alignment horizontal="center"/>
    </xf>
    <xf numFmtId="165" fontId="51" fillId="8" borderId="24" xfId="4" applyNumberFormat="1" applyFont="1" applyFill="1" applyBorder="1" applyAlignment="1">
      <alignment horizontal="center"/>
    </xf>
    <xf numFmtId="1" fontId="43" fillId="10" borderId="7" xfId="4" applyNumberFormat="1" applyFont="1" applyFill="1" applyBorder="1" applyAlignment="1">
      <alignment horizontal="center"/>
    </xf>
    <xf numFmtId="1" fontId="43" fillId="10" borderId="27" xfId="4" applyNumberFormat="1" applyFont="1" applyFill="1" applyBorder="1" applyAlignment="1">
      <alignment horizontal="center"/>
    </xf>
    <xf numFmtId="1" fontId="43" fillId="10" borderId="17" xfId="4" applyNumberFormat="1" applyFont="1" applyFill="1" applyBorder="1" applyAlignment="1">
      <alignment horizontal="center"/>
    </xf>
    <xf numFmtId="1" fontId="57" fillId="10" borderId="17" xfId="4" applyNumberFormat="1" applyFont="1" applyFill="1" applyBorder="1" applyAlignment="1">
      <alignment horizontal="center"/>
    </xf>
    <xf numFmtId="0" fontId="49" fillId="0" borderId="0" xfId="4" applyFont="1" applyAlignment="1">
      <alignment horizontal="left"/>
    </xf>
    <xf numFmtId="2" fontId="43" fillId="6" borderId="36" xfId="4" applyNumberFormat="1" applyFont="1" applyFill="1" applyBorder="1" applyAlignment="1">
      <alignment horizontal="center" vertical="center"/>
    </xf>
    <xf numFmtId="2" fontId="43" fillId="6" borderId="22" xfId="4" applyNumberFormat="1" applyFont="1" applyFill="1" applyBorder="1" applyAlignment="1">
      <alignment horizontal="center" vertical="center"/>
    </xf>
    <xf numFmtId="2" fontId="43" fillId="6" borderId="18" xfId="4" applyNumberFormat="1" applyFont="1" applyFill="1" applyBorder="1" applyAlignment="1">
      <alignment horizontal="center" vertical="center"/>
    </xf>
    <xf numFmtId="2" fontId="41" fillId="6" borderId="47" xfId="4" applyNumberFormat="1" applyFont="1" applyFill="1" applyBorder="1" applyAlignment="1">
      <alignment horizontal="center" vertical="center"/>
    </xf>
    <xf numFmtId="2" fontId="41" fillId="6" borderId="48" xfId="4" applyNumberFormat="1" applyFont="1" applyFill="1" applyBorder="1" applyAlignment="1">
      <alignment horizontal="center" vertical="center"/>
    </xf>
    <xf numFmtId="2" fontId="41" fillId="6" borderId="49" xfId="4" applyNumberFormat="1" applyFont="1" applyFill="1" applyBorder="1" applyAlignment="1">
      <alignment horizontal="center" vertical="center"/>
    </xf>
    <xf numFmtId="2" fontId="41" fillId="6" borderId="50" xfId="4" applyNumberFormat="1" applyFont="1" applyFill="1" applyBorder="1" applyAlignment="1">
      <alignment horizontal="center" vertical="center"/>
    </xf>
    <xf numFmtId="0" fontId="41" fillId="5" borderId="18" xfId="4" applyFont="1" applyFill="1" applyBorder="1" applyAlignment="1">
      <alignment horizontal="center" vertical="center"/>
    </xf>
    <xf numFmtId="0" fontId="38" fillId="5" borderId="18" xfId="4" applyFont="1" applyFill="1" applyBorder="1" applyAlignment="1">
      <alignment horizontal="center" vertical="center"/>
    </xf>
    <xf numFmtId="0" fontId="58" fillId="0" borderId="0" xfId="4" applyFont="1" applyAlignment="1">
      <alignment horizontal="center"/>
    </xf>
    <xf numFmtId="2" fontId="43" fillId="6" borderId="41" xfId="4" applyNumberFormat="1" applyFont="1" applyFill="1" applyBorder="1" applyAlignment="1">
      <alignment horizontal="center" vertical="center"/>
    </xf>
    <xf numFmtId="2" fontId="41" fillId="6" borderId="51" xfId="4" applyNumberFormat="1" applyFont="1" applyFill="1" applyBorder="1" applyAlignment="1">
      <alignment horizontal="center" vertical="center"/>
    </xf>
    <xf numFmtId="2" fontId="41" fillId="6" borderId="52" xfId="4" applyNumberFormat="1" applyFont="1" applyFill="1" applyBorder="1" applyAlignment="1">
      <alignment horizontal="center" vertical="center"/>
    </xf>
    <xf numFmtId="2" fontId="41" fillId="6" borderId="53" xfId="4" applyNumberFormat="1" applyFont="1" applyFill="1" applyBorder="1" applyAlignment="1">
      <alignment horizontal="center" vertical="center"/>
    </xf>
    <xf numFmtId="2" fontId="41" fillId="6" borderId="54" xfId="4" applyNumberFormat="1" applyFont="1" applyFill="1" applyBorder="1" applyAlignment="1">
      <alignment horizontal="center" vertical="center"/>
    </xf>
    <xf numFmtId="0" fontId="41" fillId="5" borderId="5" xfId="4" applyFont="1" applyFill="1" applyBorder="1" applyAlignment="1">
      <alignment horizontal="center" vertical="center"/>
    </xf>
    <xf numFmtId="0" fontId="38" fillId="5" borderId="5" xfId="4" applyFont="1" applyFill="1" applyBorder="1" applyAlignment="1">
      <alignment horizontal="center" vertical="center"/>
    </xf>
    <xf numFmtId="2" fontId="41" fillId="6" borderId="55" xfId="4" applyNumberFormat="1" applyFont="1" applyFill="1" applyBorder="1" applyAlignment="1">
      <alignment horizontal="center" vertical="center"/>
    </xf>
    <xf numFmtId="2" fontId="41" fillId="6" borderId="56" xfId="4" applyNumberFormat="1" applyFont="1" applyFill="1" applyBorder="1" applyAlignment="1">
      <alignment horizontal="center" vertical="center"/>
    </xf>
    <xf numFmtId="2" fontId="41" fillId="6" borderId="57" xfId="4" applyNumberFormat="1" applyFont="1" applyFill="1" applyBorder="1" applyAlignment="1">
      <alignment horizontal="center" vertical="center"/>
    </xf>
    <xf numFmtId="2" fontId="41" fillId="6" borderId="58" xfId="4" applyNumberFormat="1" applyFont="1" applyFill="1" applyBorder="1" applyAlignment="1">
      <alignment horizontal="center" vertical="center"/>
    </xf>
    <xf numFmtId="2" fontId="41" fillId="6" borderId="59" xfId="4" applyNumberFormat="1" applyFont="1" applyFill="1" applyBorder="1" applyAlignment="1">
      <alignment horizontal="center" vertical="center"/>
    </xf>
    <xf numFmtId="2" fontId="41" fillId="6" borderId="60" xfId="4" applyNumberFormat="1" applyFont="1" applyFill="1" applyBorder="1" applyAlignment="1">
      <alignment horizontal="center" vertical="center"/>
    </xf>
    <xf numFmtId="2" fontId="41" fillId="6" borderId="61" xfId="4" applyNumberFormat="1" applyFont="1" applyFill="1" applyBorder="1" applyAlignment="1">
      <alignment horizontal="center" vertical="center"/>
    </xf>
    <xf numFmtId="2" fontId="41" fillId="6" borderId="62" xfId="4" applyNumberFormat="1" applyFont="1" applyFill="1" applyBorder="1" applyAlignment="1">
      <alignment horizontal="center" vertical="center"/>
    </xf>
    <xf numFmtId="0" fontId="38" fillId="5" borderId="19" xfId="4" applyFont="1" applyFill="1" applyBorder="1" applyAlignment="1">
      <alignment horizontal="center" vertical="center"/>
    </xf>
    <xf numFmtId="1" fontId="43" fillId="10" borderId="63" xfId="4" applyNumberFormat="1" applyFont="1" applyFill="1" applyBorder="1" applyAlignment="1">
      <alignment horizontal="center"/>
    </xf>
    <xf numFmtId="1" fontId="43" fillId="10" borderId="22" xfId="4" applyNumberFormat="1" applyFont="1" applyFill="1" applyBorder="1" applyAlignment="1">
      <alignment horizontal="center"/>
    </xf>
    <xf numFmtId="1" fontId="43" fillId="10" borderId="18" xfId="4" applyNumberFormat="1" applyFont="1" applyFill="1" applyBorder="1" applyAlignment="1">
      <alignment horizontal="center"/>
    </xf>
    <xf numFmtId="1" fontId="57" fillId="10" borderId="18" xfId="4" applyNumberFormat="1" applyFont="1" applyFill="1" applyBorder="1" applyAlignment="1">
      <alignment horizontal="center"/>
    </xf>
    <xf numFmtId="165" fontId="49" fillId="5" borderId="64" xfId="4" applyNumberFormat="1" applyFont="1" applyFill="1" applyBorder="1" applyAlignment="1">
      <alignment horizontal="center" vertical="center"/>
    </xf>
    <xf numFmtId="165" fontId="49" fillId="5" borderId="65" xfId="4" applyNumberFormat="1" applyFont="1" applyFill="1" applyBorder="1" applyAlignment="1">
      <alignment horizontal="center" vertical="center"/>
    </xf>
    <xf numFmtId="165" fontId="49" fillId="5" borderId="2" xfId="4" applyNumberFormat="1" applyFont="1" applyFill="1" applyBorder="1" applyAlignment="1">
      <alignment horizontal="center" vertical="center"/>
    </xf>
    <xf numFmtId="165" fontId="49" fillId="11" borderId="64" xfId="4" applyNumberFormat="1" applyFont="1" applyFill="1" applyBorder="1" applyAlignment="1">
      <alignment horizontal="center" vertical="center"/>
    </xf>
    <xf numFmtId="2" fontId="49" fillId="5" borderId="65" xfId="4" applyNumberFormat="1" applyFont="1" applyFill="1" applyBorder="1" applyAlignment="1">
      <alignment horizontal="center" vertical="center"/>
    </xf>
    <xf numFmtId="2" fontId="49" fillId="5" borderId="2" xfId="4" applyNumberFormat="1" applyFont="1" applyFill="1" applyBorder="1" applyAlignment="1">
      <alignment horizontal="center" vertical="center"/>
    </xf>
    <xf numFmtId="0" fontId="49" fillId="5" borderId="66" xfId="4" applyFont="1" applyFill="1" applyBorder="1" applyAlignment="1">
      <alignment horizontal="center"/>
    </xf>
    <xf numFmtId="0" fontId="49" fillId="0" borderId="0" xfId="4" applyFont="1" applyAlignment="1">
      <alignment horizontal="center"/>
    </xf>
    <xf numFmtId="0" fontId="59" fillId="0" borderId="0" xfId="4" applyFont="1"/>
    <xf numFmtId="0" fontId="52" fillId="0" borderId="0" xfId="4" applyFont="1" applyAlignment="1">
      <alignment vertical="center"/>
    </xf>
    <xf numFmtId="165" fontId="60" fillId="5" borderId="17" xfId="4" applyNumberFormat="1" applyFont="1" applyFill="1" applyBorder="1" applyAlignment="1">
      <alignment horizontal="center"/>
    </xf>
    <xf numFmtId="165" fontId="61" fillId="5" borderId="17" xfId="4" applyNumberFormat="1" applyFont="1" applyFill="1" applyBorder="1" applyAlignment="1">
      <alignment horizontal="center"/>
    </xf>
    <xf numFmtId="165" fontId="62" fillId="5" borderId="17" xfId="4" applyNumberFormat="1" applyFont="1" applyFill="1" applyBorder="1" applyAlignment="1">
      <alignment horizontal="center"/>
    </xf>
    <xf numFmtId="165" fontId="63" fillId="5" borderId="17" xfId="4" applyNumberFormat="1" applyFont="1" applyFill="1" applyBorder="1" applyAlignment="1">
      <alignment horizontal="center"/>
    </xf>
    <xf numFmtId="0" fontId="64" fillId="0" borderId="0" xfId="4" applyFont="1" applyAlignment="1">
      <alignment horizontal="center"/>
    </xf>
    <xf numFmtId="0" fontId="49" fillId="0" borderId="0" xfId="4" applyFont="1" applyAlignment="1">
      <alignment vertical="center"/>
    </xf>
    <xf numFmtId="0" fontId="65" fillId="0" borderId="0" xfId="4" applyFont="1"/>
    <xf numFmtId="0" fontId="66" fillId="0" borderId="0" xfId="4" applyFont="1"/>
    <xf numFmtId="2" fontId="35" fillId="0" borderId="17" xfId="0" applyNumberFormat="1" applyFont="1" applyBorder="1" applyAlignment="1">
      <alignment horizontal="center"/>
    </xf>
    <xf numFmtId="0" fontId="38" fillId="5" borderId="66" xfId="4" applyFont="1" applyFill="1" applyBorder="1" applyAlignment="1">
      <alignment horizontal="center"/>
    </xf>
    <xf numFmtId="2" fontId="48" fillId="6" borderId="2" xfId="4" applyNumberFormat="1" applyFont="1" applyFill="1" applyBorder="1" applyAlignment="1">
      <alignment horizontal="center" vertical="center"/>
    </xf>
    <xf numFmtId="2" fontId="48" fillId="6" borderId="3" xfId="4" applyNumberFormat="1" applyFont="1" applyFill="1" applyBorder="1" applyAlignment="1">
      <alignment horizontal="center" vertical="center"/>
    </xf>
    <xf numFmtId="2" fontId="48" fillId="12" borderId="2" xfId="4" applyNumberFormat="1" applyFont="1" applyFill="1" applyBorder="1" applyAlignment="1">
      <alignment horizontal="center" vertical="center"/>
    </xf>
    <xf numFmtId="0" fontId="39" fillId="0" borderId="0" xfId="4" applyFont="1" applyAlignment="1">
      <alignment horizontal="center"/>
    </xf>
    <xf numFmtId="0" fontId="67" fillId="0" borderId="0" xfId="4" applyFont="1"/>
    <xf numFmtId="0" fontId="68" fillId="0" borderId="0" xfId="4" applyFont="1"/>
    <xf numFmtId="0" fontId="24" fillId="5" borderId="17" xfId="0" applyFont="1" applyFill="1" applyBorder="1" applyAlignment="1">
      <alignment horizontal="center" wrapText="1"/>
    </xf>
    <xf numFmtId="0" fontId="24" fillId="5" borderId="18" xfId="0" applyFont="1" applyFill="1" applyBorder="1" applyAlignment="1">
      <alignment horizontal="center" wrapText="1"/>
    </xf>
    <xf numFmtId="166" fontId="7" fillId="0" borderId="28" xfId="0" applyNumberFormat="1" applyFont="1" applyBorder="1" applyAlignment="1">
      <alignment horizontal="center" wrapText="1"/>
    </xf>
    <xf numFmtId="0" fontId="24" fillId="5" borderId="19" xfId="0" applyFont="1" applyFill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166" fontId="7" fillId="0" borderId="23" xfId="0" applyNumberFormat="1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0" fontId="7" fillId="5" borderId="20" xfId="0" applyFont="1" applyFill="1" applyBorder="1" applyAlignment="1">
      <alignment horizontal="center" wrapText="1"/>
    </xf>
    <xf numFmtId="0" fontId="7" fillId="5" borderId="27" xfId="0" applyFont="1" applyFill="1" applyBorder="1" applyAlignment="1">
      <alignment horizontal="center" wrapText="1"/>
    </xf>
    <xf numFmtId="0" fontId="7" fillId="5" borderId="19" xfId="0" applyFont="1" applyFill="1" applyBorder="1" applyAlignment="1">
      <alignment horizontal="center" wrapText="1"/>
    </xf>
    <xf numFmtId="0" fontId="69" fillId="6" borderId="5" xfId="0" applyFont="1" applyFill="1" applyBorder="1" applyAlignment="1">
      <alignment horizontal="center" wrapText="1"/>
    </xf>
    <xf numFmtId="0" fontId="69" fillId="6" borderId="21" xfId="0" applyFont="1" applyFill="1" applyBorder="1"/>
    <xf numFmtId="0" fontId="69" fillId="6" borderId="0" xfId="0" applyFont="1" applyFill="1"/>
    <xf numFmtId="0" fontId="69" fillId="6" borderId="24" xfId="0" applyFont="1" applyFill="1" applyBorder="1"/>
    <xf numFmtId="0" fontId="70" fillId="6" borderId="18" xfId="0" applyFont="1" applyFill="1" applyBorder="1" applyAlignment="1">
      <alignment horizontal="center" wrapText="1"/>
    </xf>
    <xf numFmtId="0" fontId="70" fillId="6" borderId="22" xfId="0" applyFont="1" applyFill="1" applyBorder="1"/>
    <xf numFmtId="0" fontId="71" fillId="6" borderId="29" xfId="0" applyFont="1" applyFill="1" applyBorder="1"/>
    <xf numFmtId="0" fontId="71" fillId="6" borderId="25" xfId="0" applyFont="1" applyFill="1" applyBorder="1"/>
    <xf numFmtId="0" fontId="72" fillId="6" borderId="5" xfId="0" applyFont="1" applyFill="1" applyBorder="1" applyAlignment="1">
      <alignment horizontal="center" wrapText="1"/>
    </xf>
    <xf numFmtId="0" fontId="72" fillId="6" borderId="21" xfId="0" applyFont="1" applyFill="1" applyBorder="1"/>
    <xf numFmtId="0" fontId="72" fillId="6" borderId="0" xfId="0" applyFont="1" applyFill="1"/>
    <xf numFmtId="0" fontId="22" fillId="6" borderId="0" xfId="0" applyFont="1" applyFill="1"/>
    <xf numFmtId="0" fontId="22" fillId="6" borderId="24" xfId="0" applyFont="1" applyFill="1" applyBorder="1"/>
    <xf numFmtId="0" fontId="14" fillId="6" borderId="5" xfId="0" applyFont="1" applyFill="1" applyBorder="1" applyAlignment="1">
      <alignment horizontal="center" wrapText="1"/>
    </xf>
    <xf numFmtId="0" fontId="14" fillId="6" borderId="21" xfId="0" applyFont="1" applyFill="1" applyBorder="1"/>
    <xf numFmtId="0" fontId="14" fillId="6" borderId="0" xfId="0" applyFont="1" applyFill="1"/>
    <xf numFmtId="0" fontId="14" fillId="6" borderId="24" xfId="0" applyFont="1" applyFill="1" applyBorder="1"/>
    <xf numFmtId="0" fontId="22" fillId="0" borderId="24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165" fontId="22" fillId="0" borderId="23" xfId="0" applyNumberFormat="1" applyFont="1" applyBorder="1" applyAlignment="1">
      <alignment horizontal="center"/>
    </xf>
    <xf numFmtId="165" fontId="22" fillId="0" borderId="20" xfId="0" applyNumberFormat="1" applyFont="1" applyBorder="1" applyAlignment="1">
      <alignment horizontal="center"/>
    </xf>
    <xf numFmtId="165" fontId="22" fillId="0" borderId="24" xfId="0" applyNumberFormat="1" applyFont="1" applyBorder="1" applyAlignment="1">
      <alignment horizontal="center"/>
    </xf>
    <xf numFmtId="165" fontId="22" fillId="0" borderId="21" xfId="0" applyNumberFormat="1" applyFont="1" applyBorder="1" applyAlignment="1">
      <alignment horizontal="center"/>
    </xf>
    <xf numFmtId="165" fontId="22" fillId="0" borderId="25" xfId="0" applyNumberFormat="1" applyFont="1" applyBorder="1" applyAlignment="1">
      <alignment horizontal="center"/>
    </xf>
    <xf numFmtId="165" fontId="22" fillId="0" borderId="22" xfId="0" applyNumberFormat="1" applyFont="1" applyBorder="1" applyAlignment="1">
      <alignment horizontal="center"/>
    </xf>
    <xf numFmtId="0" fontId="14" fillId="0" borderId="21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4" fillId="0" borderId="19" xfId="0" applyFont="1" applyBorder="1" applyAlignment="1">
      <alignment horizontal="center" wrapText="1"/>
    </xf>
    <xf numFmtId="165" fontId="14" fillId="0" borderId="20" xfId="0" applyNumberFormat="1" applyFont="1" applyBorder="1" applyAlignment="1">
      <alignment horizontal="center" wrapText="1"/>
    </xf>
    <xf numFmtId="165" fontId="14" fillId="0" borderId="19" xfId="0" applyNumberFormat="1" applyFont="1" applyBorder="1" applyAlignment="1">
      <alignment horizontal="center" wrapText="1"/>
    </xf>
    <xf numFmtId="165" fontId="14" fillId="0" borderId="21" xfId="0" applyNumberFormat="1" applyFont="1" applyBorder="1" applyAlignment="1">
      <alignment horizontal="center" wrapText="1"/>
    </xf>
    <xf numFmtId="165" fontId="14" fillId="0" borderId="5" xfId="0" applyNumberFormat="1" applyFont="1" applyBorder="1" applyAlignment="1">
      <alignment horizontal="center" wrapText="1"/>
    </xf>
    <xf numFmtId="165" fontId="14" fillId="0" borderId="22" xfId="0" applyNumberFormat="1" applyFont="1" applyBorder="1" applyAlignment="1">
      <alignment horizontal="center" wrapText="1"/>
    </xf>
    <xf numFmtId="165" fontId="14" fillId="0" borderId="18" xfId="0" applyNumberFormat="1" applyFont="1" applyBorder="1" applyAlignment="1">
      <alignment horizontal="center" wrapText="1"/>
    </xf>
    <xf numFmtId="0" fontId="13" fillId="0" borderId="18" xfId="0" applyFont="1" applyBorder="1" applyAlignment="1">
      <alignment horizontal="center"/>
    </xf>
    <xf numFmtId="0" fontId="72" fillId="0" borderId="5" xfId="0" applyFont="1" applyBorder="1" applyAlignment="1">
      <alignment horizontal="center"/>
    </xf>
    <xf numFmtId="0" fontId="72" fillId="6" borderId="19" xfId="2" applyFont="1" applyFill="1" applyBorder="1" applyAlignment="1">
      <alignment horizontal="center"/>
    </xf>
    <xf numFmtId="0" fontId="72" fillId="6" borderId="23" xfId="2" applyFont="1" applyFill="1" applyBorder="1" applyAlignment="1">
      <alignment horizontal="center"/>
    </xf>
    <xf numFmtId="0" fontId="72" fillId="6" borderId="5" xfId="2" applyFont="1" applyFill="1" applyBorder="1" applyAlignment="1">
      <alignment horizontal="center"/>
    </xf>
    <xf numFmtId="0" fontId="72" fillId="6" borderId="24" xfId="2" applyFont="1" applyFill="1" applyBorder="1" applyAlignment="1">
      <alignment horizontal="center"/>
    </xf>
    <xf numFmtId="165" fontId="72" fillId="6" borderId="19" xfId="2" applyNumberFormat="1" applyFont="1" applyFill="1" applyBorder="1" applyAlignment="1">
      <alignment horizontal="center"/>
    </xf>
    <xf numFmtId="165" fontId="72" fillId="6" borderId="23" xfId="2" applyNumberFormat="1" applyFont="1" applyFill="1" applyBorder="1" applyAlignment="1">
      <alignment horizontal="center"/>
    </xf>
    <xf numFmtId="165" fontId="72" fillId="6" borderId="5" xfId="2" applyNumberFormat="1" applyFont="1" applyFill="1" applyBorder="1" applyAlignment="1">
      <alignment horizontal="center"/>
    </xf>
    <xf numFmtId="165" fontId="72" fillId="6" borderId="24" xfId="2" applyNumberFormat="1" applyFont="1" applyFill="1" applyBorder="1" applyAlignment="1">
      <alignment horizontal="center"/>
    </xf>
    <xf numFmtId="165" fontId="72" fillId="6" borderId="18" xfId="0" applyNumberFormat="1" applyFont="1" applyFill="1" applyBorder="1" applyAlignment="1">
      <alignment horizontal="center"/>
    </xf>
    <xf numFmtId="0" fontId="72" fillId="6" borderId="5" xfId="0" applyFont="1" applyFill="1" applyBorder="1" applyAlignment="1">
      <alignment horizontal="center"/>
    </xf>
    <xf numFmtId="0" fontId="72" fillId="6" borderId="18" xfId="0" applyFont="1" applyFill="1" applyBorder="1" applyAlignment="1">
      <alignment horizontal="center"/>
    </xf>
    <xf numFmtId="165" fontId="72" fillId="6" borderId="19" xfId="0" applyNumberFormat="1" applyFont="1" applyFill="1" applyBorder="1" applyAlignment="1">
      <alignment horizontal="center"/>
    </xf>
    <xf numFmtId="165" fontId="72" fillId="6" borderId="5" xfId="0" applyNumberFormat="1" applyFont="1" applyFill="1" applyBorder="1" applyAlignment="1">
      <alignment horizontal="center"/>
    </xf>
    <xf numFmtId="0" fontId="72" fillId="0" borderId="19" xfId="0" applyFont="1" applyBorder="1" applyAlignment="1">
      <alignment horizontal="center"/>
    </xf>
    <xf numFmtId="0" fontId="72" fillId="0" borderId="18" xfId="0" applyFont="1" applyBorder="1" applyAlignment="1">
      <alignment horizontal="center"/>
    </xf>
    <xf numFmtId="165" fontId="72" fillId="0" borderId="19" xfId="0" applyNumberFormat="1" applyFont="1" applyBorder="1" applyAlignment="1">
      <alignment horizontal="center"/>
    </xf>
    <xf numFmtId="165" fontId="72" fillId="0" borderId="5" xfId="0" applyNumberFormat="1" applyFont="1" applyBorder="1" applyAlignment="1">
      <alignment horizontal="center"/>
    </xf>
    <xf numFmtId="165" fontId="72" fillId="0" borderId="18" xfId="0" applyNumberFormat="1" applyFont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0" fontId="3" fillId="0" borderId="21" xfId="0" applyFont="1" applyBorder="1"/>
    <xf numFmtId="0" fontId="3" fillId="0" borderId="24" xfId="0" applyFont="1" applyBorder="1"/>
    <xf numFmtId="0" fontId="73" fillId="8" borderId="19" xfId="0" applyFont="1" applyFill="1" applyBorder="1" applyAlignment="1">
      <alignment horizontal="center" vertical="center"/>
    </xf>
    <xf numFmtId="0" fontId="73" fillId="8" borderId="19" xfId="0" applyFont="1" applyFill="1" applyBorder="1" applyAlignment="1">
      <alignment horizontal="left" vertical="center"/>
    </xf>
    <xf numFmtId="0" fontId="73" fillId="8" borderId="5" xfId="0" applyFont="1" applyFill="1" applyBorder="1" applyAlignment="1">
      <alignment horizontal="center" vertical="center"/>
    </xf>
    <xf numFmtId="0" fontId="73" fillId="8" borderId="5" xfId="0" applyFont="1" applyFill="1" applyBorder="1" applyAlignment="1">
      <alignment horizontal="left" vertical="center"/>
    </xf>
    <xf numFmtId="0" fontId="73" fillId="8" borderId="18" xfId="0" applyFont="1" applyFill="1" applyBorder="1" applyAlignment="1">
      <alignment horizontal="center" vertical="center"/>
    </xf>
    <xf numFmtId="0" fontId="73" fillId="8" borderId="18" xfId="0" applyFont="1" applyFill="1" applyBorder="1" applyAlignment="1">
      <alignment horizontal="left" vertical="center"/>
    </xf>
    <xf numFmtId="0" fontId="74" fillId="0" borderId="0" xfId="6" applyFont="1" applyAlignment="1">
      <alignment horizontal="center"/>
    </xf>
    <xf numFmtId="0" fontId="74" fillId="0" borderId="0" xfId="6" applyFont="1"/>
    <xf numFmtId="0" fontId="0" fillId="0" borderId="0" xfId="0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7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7" fillId="0" borderId="19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19" fillId="0" borderId="5" xfId="0" applyFont="1" applyBorder="1" applyAlignment="1">
      <alignment horizontal="center" wrapText="1"/>
    </xf>
    <xf numFmtId="0" fontId="19" fillId="0" borderId="24" xfId="0" applyFont="1" applyBorder="1" applyAlignment="1">
      <alignment horizontal="center"/>
    </xf>
    <xf numFmtId="0" fontId="19" fillId="0" borderId="19" xfId="0" applyFont="1" applyBorder="1" applyAlignment="1">
      <alignment horizontal="center" wrapText="1"/>
    </xf>
    <xf numFmtId="0" fontId="19" fillId="0" borderId="23" xfId="0" applyFont="1" applyBorder="1" applyAlignment="1">
      <alignment horizontal="center"/>
    </xf>
    <xf numFmtId="0" fontId="19" fillId="0" borderId="18" xfId="0" applyFont="1" applyBorder="1" applyAlignment="1">
      <alignment horizontal="center" wrapText="1"/>
    </xf>
    <xf numFmtId="0" fontId="19" fillId="0" borderId="25" xfId="0" applyFont="1" applyBorder="1" applyAlignment="1">
      <alignment horizontal="center"/>
    </xf>
    <xf numFmtId="165" fontId="19" fillId="0" borderId="19" xfId="0" applyNumberFormat="1" applyFont="1" applyBorder="1" applyAlignment="1">
      <alignment horizontal="center" wrapText="1"/>
    </xf>
    <xf numFmtId="165" fontId="19" fillId="0" borderId="23" xfId="0" applyNumberFormat="1" applyFont="1" applyBorder="1" applyAlignment="1">
      <alignment horizontal="center"/>
    </xf>
    <xf numFmtId="165" fontId="19" fillId="0" borderId="5" xfId="0" applyNumberFormat="1" applyFont="1" applyBorder="1" applyAlignment="1">
      <alignment horizontal="center" wrapText="1"/>
    </xf>
    <xf numFmtId="165" fontId="19" fillId="0" borderId="24" xfId="0" applyNumberFormat="1" applyFont="1" applyBorder="1" applyAlignment="1">
      <alignment horizontal="center"/>
    </xf>
    <xf numFmtId="165" fontId="19" fillId="0" borderId="18" xfId="0" applyNumberFormat="1" applyFont="1" applyBorder="1" applyAlignment="1">
      <alignment horizontal="center" wrapText="1"/>
    </xf>
    <xf numFmtId="165" fontId="19" fillId="0" borderId="25" xfId="0" applyNumberFormat="1" applyFont="1" applyBorder="1" applyAlignment="1">
      <alignment horizontal="center"/>
    </xf>
    <xf numFmtId="0" fontId="75" fillId="6" borderId="5" xfId="0" applyFont="1" applyFill="1" applyBorder="1" applyAlignment="1">
      <alignment horizontal="center" wrapText="1"/>
    </xf>
    <xf numFmtId="0" fontId="75" fillId="6" borderId="21" xfId="0" applyFont="1" applyFill="1" applyBorder="1"/>
    <xf numFmtId="0" fontId="75" fillId="6" borderId="0" xfId="0" applyFont="1" applyFill="1"/>
    <xf numFmtId="0" fontId="75" fillId="6" borderId="24" xfId="0" applyFont="1" applyFill="1" applyBorder="1"/>
    <xf numFmtId="0" fontId="76" fillId="6" borderId="5" xfId="0" applyFont="1" applyFill="1" applyBorder="1" applyAlignment="1">
      <alignment horizontal="center" wrapText="1"/>
    </xf>
    <xf numFmtId="0" fontId="76" fillId="6" borderId="21" xfId="0" applyFont="1" applyFill="1" applyBorder="1"/>
    <xf numFmtId="0" fontId="76" fillId="6" borderId="0" xfId="0" applyFont="1" applyFill="1"/>
    <xf numFmtId="0" fontId="76" fillId="6" borderId="24" xfId="0" applyFont="1" applyFill="1" applyBorder="1"/>
    <xf numFmtId="0" fontId="19" fillId="6" borderId="5" xfId="0" applyFont="1" applyFill="1" applyBorder="1" applyAlignment="1">
      <alignment horizontal="center" wrapText="1"/>
    </xf>
    <xf numFmtId="0" fontId="19" fillId="6" borderId="21" xfId="0" applyFont="1" applyFill="1" applyBorder="1"/>
    <xf numFmtId="0" fontId="19" fillId="6" borderId="0" xfId="0" applyFont="1" applyFill="1"/>
    <xf numFmtId="0" fontId="19" fillId="6" borderId="24" xfId="0" applyFont="1" applyFill="1" applyBorder="1"/>
  </cellXfs>
  <cellStyles count="7">
    <cellStyle name="Hyperlink" xfId="3" builtinId="8"/>
    <cellStyle name="Normal" xfId="0" builtinId="0"/>
    <cellStyle name="Normal 2" xfId="4" xr:uid="{00000000-0005-0000-0000-000002000000}"/>
    <cellStyle name="Normal 2 2" xfId="2" xr:uid="{00000000-0005-0000-0000-000003000000}"/>
    <cellStyle name="Normal 3" xfId="6" xr:uid="{00000000-0005-0000-0000-000004000000}"/>
    <cellStyle name="Normal 4" xfId="1" xr:uid="{00000000-0005-0000-0000-000005000000}"/>
    <cellStyle name="Normal 4 2" xfId="5" xr:uid="{00000000-0005-0000-0000-000006000000}"/>
  </cellStyles>
  <dxfs count="14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2" defaultPivotStyle="PivotStyleLight16"/>
  <colors>
    <mruColors>
      <color rgb="FFFF3399"/>
      <color rgb="FFCC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233590</xdr:colOff>
      <xdr:row>3</xdr:row>
      <xdr:rowOff>19190</xdr:rowOff>
    </xdr:from>
    <xdr:to>
      <xdr:col>21</xdr:col>
      <xdr:colOff>23813</xdr:colOff>
      <xdr:row>44</xdr:row>
      <xdr:rowOff>127140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99465" y="654190"/>
          <a:ext cx="6759348" cy="8267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rring\SGL03Handicap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GL"/>
      <sheetName val="Handicaps"/>
      <sheetName val="Handicaps 03"/>
      <sheetName val="Weekly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dn.vertex42.com/calendars/images/2022-calendar-with-holidays.p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B2:L38"/>
  <sheetViews>
    <sheetView showGridLines="0" tabSelected="1" zoomScale="120" zoomScaleNormal="120" workbookViewId="0">
      <selection activeCell="V24" sqref="V24"/>
    </sheetView>
  </sheetViews>
  <sheetFormatPr defaultColWidth="9.140625" defaultRowHeight="15" x14ac:dyDescent="0.25"/>
  <cols>
    <col min="1" max="1" width="2.7109375" style="21" customWidth="1"/>
    <col min="2" max="2" width="3.7109375" style="21" customWidth="1"/>
    <col min="3" max="4" width="7.7109375" style="21" customWidth="1"/>
    <col min="5" max="5" width="12.7109375" style="21" customWidth="1"/>
    <col min="6" max="6" width="41.28515625" style="21" bestFit="1" customWidth="1"/>
    <col min="7" max="7" width="3.7109375" style="21" customWidth="1"/>
    <col min="8" max="8" width="6.7109375" style="21" customWidth="1"/>
    <col min="9" max="9" width="9.140625" style="21" bestFit="1" customWidth="1"/>
    <col min="10" max="10" width="3.7109375" style="21" customWidth="1"/>
    <col min="11" max="16384" width="9.140625" style="21"/>
  </cols>
  <sheetData>
    <row r="2" spans="2:11" ht="18.75" x14ac:dyDescent="0.3">
      <c r="B2" s="1" t="s">
        <v>155</v>
      </c>
      <c r="C2" s="2"/>
      <c r="D2" s="1"/>
      <c r="E2" s="121">
        <f xml:space="preserve">  YEAR(I11 )</f>
        <v>2025</v>
      </c>
      <c r="F2" s="2"/>
      <c r="G2" s="2"/>
      <c r="H2" s="3"/>
      <c r="I2" s="3"/>
    </row>
    <row r="3" spans="2:11" ht="16.5" thickBot="1" x14ac:dyDescent="0.3">
      <c r="B3" s="2"/>
      <c r="C3" s="2"/>
      <c r="D3" s="2"/>
      <c r="E3" s="2"/>
      <c r="F3" s="2"/>
      <c r="H3" s="161" t="s">
        <v>210</v>
      </c>
      <c r="I3" s="161"/>
    </row>
    <row r="4" spans="2:11" ht="16.5" thickBot="1" x14ac:dyDescent="0.3">
      <c r="B4" s="2"/>
      <c r="C4" s="18" t="s">
        <v>0</v>
      </c>
      <c r="D4" s="19" t="s">
        <v>1</v>
      </c>
      <c r="E4" s="19" t="s">
        <v>2</v>
      </c>
      <c r="F4" s="20" t="s">
        <v>3</v>
      </c>
      <c r="G4" s="2"/>
      <c r="H4" s="162" t="s">
        <v>0</v>
      </c>
      <c r="I4" s="163" t="s">
        <v>4</v>
      </c>
      <c r="K4"/>
    </row>
    <row r="5" spans="2:11" ht="15.75" x14ac:dyDescent="0.25">
      <c r="B5" s="2"/>
      <c r="C5" s="7">
        <v>-5</v>
      </c>
      <c r="D5" s="4">
        <f t="shared" ref="D5:D20" ca="1" si="0" xml:space="preserve">  OFFSET(  $I$4,  MATCH(  C5,  $H$5:$H$35, 0  ),  0  )  +  IF(  E5 = "Tue", 1, 0 )  +  IF(  E5 = "Wed", 2, 0 )  +  IF(  E5 = "thu", 3, 0 )  +  IF(  E5 = "Fri", 4, 0 )  +  IF(  E5 = "Sat", 5, 0 )</f>
        <v>45699</v>
      </c>
      <c r="E5" s="5" t="s">
        <v>209</v>
      </c>
      <c r="F5" s="6" t="s">
        <v>6</v>
      </c>
      <c r="G5" s="2"/>
      <c r="H5" s="174">
        <v>-5</v>
      </c>
      <c r="I5" s="175">
        <f t="shared" ref="I5:I9" si="1">I6-7</f>
        <v>45698</v>
      </c>
    </row>
    <row r="6" spans="2:11" ht="15.75" x14ac:dyDescent="0.25">
      <c r="B6" s="2"/>
      <c r="C6" s="7">
        <v>-3</v>
      </c>
      <c r="D6" s="4">
        <f t="shared" ca="1" si="0"/>
        <v>45716</v>
      </c>
      <c r="E6" s="188" t="s">
        <v>10</v>
      </c>
      <c r="F6" s="6" t="s">
        <v>269</v>
      </c>
      <c r="G6" s="2"/>
      <c r="H6" s="174">
        <f xml:space="preserve">  MAX(  $H$4:H5 ) + 1</f>
        <v>-4</v>
      </c>
      <c r="I6" s="175">
        <f t="shared" si="1"/>
        <v>45705</v>
      </c>
    </row>
    <row r="7" spans="2:11" ht="15.75" x14ac:dyDescent="0.25">
      <c r="B7" s="2"/>
      <c r="C7" s="7">
        <v>-1</v>
      </c>
      <c r="D7" s="4">
        <f t="shared" ca="1" si="0"/>
        <v>45726</v>
      </c>
      <c r="E7" s="5" t="s">
        <v>5</v>
      </c>
      <c r="F7" s="6" t="str">
        <f xml:space="preserve">  "Captain's Meeting:  "  &amp;  G7</f>
        <v>Captain's Meeting:  No</v>
      </c>
      <c r="G7" s="197" t="s">
        <v>136</v>
      </c>
      <c r="H7" s="174">
        <f xml:space="preserve">  MAX(  $H$4:H6 ) + 1</f>
        <v>-3</v>
      </c>
      <c r="I7" s="175">
        <f t="shared" si="1"/>
        <v>45712</v>
      </c>
    </row>
    <row r="8" spans="2:11" ht="15.75" x14ac:dyDescent="0.25">
      <c r="B8" s="2"/>
      <c r="C8" s="7">
        <v>-1</v>
      </c>
      <c r="D8" s="4">
        <f t="shared" ca="1" si="0"/>
        <v>45730</v>
      </c>
      <c r="E8" s="5" t="s">
        <v>10</v>
      </c>
      <c r="F8" s="6" t="s">
        <v>8</v>
      </c>
      <c r="G8" s="2"/>
      <c r="H8" s="174">
        <f xml:space="preserve">  MAX(  $H$4:H7 ) + 1</f>
        <v>-2</v>
      </c>
      <c r="I8" s="175">
        <f t="shared" si="1"/>
        <v>45719</v>
      </c>
    </row>
    <row r="9" spans="2:11" ht="15.75" x14ac:dyDescent="0.25">
      <c r="B9" s="2"/>
      <c r="C9" s="7">
        <v>-1</v>
      </c>
      <c r="D9" s="4">
        <f t="shared" ca="1" si="0"/>
        <v>45730</v>
      </c>
      <c r="E9" s="5" t="s">
        <v>10</v>
      </c>
      <c r="F9" s="6" t="s">
        <v>7</v>
      </c>
      <c r="G9" s="2"/>
      <c r="H9" s="174">
        <f xml:space="preserve">  MAX(  $H$4:H8 ) + 1</f>
        <v>-1</v>
      </c>
      <c r="I9" s="175">
        <f t="shared" si="1"/>
        <v>45726</v>
      </c>
    </row>
    <row r="10" spans="2:11" ht="16.5" thickBot="1" x14ac:dyDescent="0.3">
      <c r="B10" s="2"/>
      <c r="C10" s="11">
        <v>0</v>
      </c>
      <c r="D10" s="8">
        <f t="shared" ca="1" si="0"/>
        <v>45737</v>
      </c>
      <c r="E10" s="9" t="s">
        <v>10</v>
      </c>
      <c r="F10" s="10" t="s">
        <v>11</v>
      </c>
      <c r="G10" s="2"/>
      <c r="H10" s="176">
        <f xml:space="preserve">  MAX(  $H$4:H9 ) + 1</f>
        <v>0</v>
      </c>
      <c r="I10" s="177">
        <f>I11-7</f>
        <v>45733</v>
      </c>
    </row>
    <row r="11" spans="2:11" ht="16.5" thickTop="1" x14ac:dyDescent="0.25">
      <c r="B11" s="2"/>
      <c r="C11" s="7">
        <v>1</v>
      </c>
      <c r="D11" s="164">
        <f t="shared" ca="1" si="0"/>
        <v>45740</v>
      </c>
      <c r="E11" s="5" t="s">
        <v>12</v>
      </c>
      <c r="F11" s="6" t="s">
        <v>13</v>
      </c>
      <c r="G11" s="2"/>
      <c r="H11" s="174">
        <f xml:space="preserve">  MAX(  $H$4:H10 ) + 1</f>
        <v>1</v>
      </c>
      <c r="I11" s="195">
        <v>45740</v>
      </c>
    </row>
    <row r="12" spans="2:11" ht="15.75" x14ac:dyDescent="0.25">
      <c r="B12" s="2"/>
      <c r="C12" s="7">
        <v>7</v>
      </c>
      <c r="D12" s="4">
        <f t="shared" ca="1" si="0"/>
        <v>45786</v>
      </c>
      <c r="E12" s="5" t="s">
        <v>10</v>
      </c>
      <c r="F12" s="6" t="s">
        <v>14</v>
      </c>
      <c r="G12" s="2"/>
      <c r="H12" s="174">
        <f xml:space="preserve">  MAX(  $H$4:H11 ) + 1</f>
        <v>2</v>
      </c>
      <c r="I12" s="175">
        <f t="shared" ref="I12:I31" si="2">I11+7</f>
        <v>45747</v>
      </c>
    </row>
    <row r="13" spans="2:11" ht="15.75" x14ac:dyDescent="0.25">
      <c r="B13" s="2"/>
      <c r="C13" s="17" t="s">
        <v>15</v>
      </c>
      <c r="D13" s="4">
        <f t="shared" ca="1" si="0"/>
        <v>45803</v>
      </c>
      <c r="E13" s="5" t="s">
        <v>16</v>
      </c>
      <c r="F13" s="6" t="s">
        <v>17</v>
      </c>
      <c r="G13" s="2"/>
      <c r="H13" s="174">
        <f xml:space="preserve">  MAX(  $H$4:H12 ) + 1</f>
        <v>3</v>
      </c>
      <c r="I13" s="175">
        <f t="shared" si="2"/>
        <v>45754</v>
      </c>
    </row>
    <row r="14" spans="2:11" ht="15.75" x14ac:dyDescent="0.25">
      <c r="B14" s="2"/>
      <c r="C14" s="7">
        <v>10</v>
      </c>
      <c r="D14" s="4">
        <f t="shared" ca="1" si="0"/>
        <v>45814</v>
      </c>
      <c r="E14" s="5" t="s">
        <v>10</v>
      </c>
      <c r="F14" s="6" t="s">
        <v>19</v>
      </c>
      <c r="G14" s="2"/>
      <c r="H14" s="174">
        <f xml:space="preserve">  MAX(  $H$4:H13 ) + 1</f>
        <v>4</v>
      </c>
      <c r="I14" s="175">
        <f t="shared" si="2"/>
        <v>45761</v>
      </c>
    </row>
    <row r="15" spans="2:11" ht="15.75" x14ac:dyDescent="0.25">
      <c r="B15" s="2"/>
      <c r="C15" s="17" t="s">
        <v>9</v>
      </c>
      <c r="D15" s="4">
        <f t="shared" ca="1" si="0"/>
        <v>45838</v>
      </c>
      <c r="E15" s="5" t="s">
        <v>16</v>
      </c>
      <c r="F15" s="6" t="s">
        <v>205</v>
      </c>
      <c r="G15" s="2"/>
      <c r="H15" s="174">
        <f xml:space="preserve">  MAX(  $H$4:H14 ) + 1</f>
        <v>5</v>
      </c>
      <c r="I15" s="175">
        <f t="shared" si="2"/>
        <v>45768</v>
      </c>
    </row>
    <row r="16" spans="2:11" ht="15.75" x14ac:dyDescent="0.25">
      <c r="B16" s="2"/>
      <c r="C16" s="151">
        <v>15</v>
      </c>
      <c r="D16" s="158">
        <f t="shared" ca="1" si="0"/>
        <v>45852</v>
      </c>
      <c r="E16" s="159" t="s">
        <v>12</v>
      </c>
      <c r="F16" s="160" t="s">
        <v>207</v>
      </c>
      <c r="G16" s="2"/>
      <c r="H16" s="174">
        <f xml:space="preserve">  MAX(  $H$4:H15 ) + 1</f>
        <v>6</v>
      </c>
      <c r="I16" s="175">
        <f t="shared" si="2"/>
        <v>45775</v>
      </c>
    </row>
    <row r="17" spans="2:12" ht="16.5" thickBot="1" x14ac:dyDescent="0.3">
      <c r="B17" s="2"/>
      <c r="C17" s="191" t="s">
        <v>206</v>
      </c>
      <c r="D17" s="192">
        <f t="shared" ca="1" si="0"/>
        <v>45859</v>
      </c>
      <c r="E17" s="193" t="s">
        <v>12</v>
      </c>
      <c r="F17" s="194"/>
      <c r="G17" s="2"/>
      <c r="H17" s="174">
        <f xml:space="preserve">  MAX(  $H$4:H16 ) + 1</f>
        <v>7</v>
      </c>
      <c r="I17" s="175">
        <f t="shared" si="2"/>
        <v>45782</v>
      </c>
    </row>
    <row r="18" spans="2:12" ht="16.5" thickTop="1" x14ac:dyDescent="0.25">
      <c r="C18" s="7" t="s">
        <v>18</v>
      </c>
      <c r="D18" s="4">
        <f t="shared" ca="1" si="0"/>
        <v>45866</v>
      </c>
      <c r="E18" s="5" t="s">
        <v>5</v>
      </c>
      <c r="F18" s="6" t="s">
        <v>23</v>
      </c>
      <c r="G18" s="2"/>
      <c r="H18" s="174">
        <f xml:space="preserve">  MAX(  $H$4:H17 ) + 1</f>
        <v>8</v>
      </c>
      <c r="I18" s="175">
        <f t="shared" si="2"/>
        <v>45789</v>
      </c>
      <c r="J18" s="120"/>
    </row>
    <row r="19" spans="2:12" ht="16.5" thickBot="1" x14ac:dyDescent="0.3">
      <c r="C19" s="11" t="s">
        <v>22</v>
      </c>
      <c r="D19" s="165">
        <v>45528</v>
      </c>
      <c r="E19" s="9" t="s">
        <v>24</v>
      </c>
      <c r="F19" s="12" t="s">
        <v>25</v>
      </c>
      <c r="G19" s="2"/>
      <c r="H19" s="174">
        <f xml:space="preserve">  MAX(  $H$4:H18 ) + 1</f>
        <v>9</v>
      </c>
      <c r="I19" s="175">
        <f t="shared" si="2"/>
        <v>45796</v>
      </c>
    </row>
    <row r="20" spans="2:12" ht="17.25" thickTop="1" thickBot="1" x14ac:dyDescent="0.3">
      <c r="C20" s="13" t="s">
        <v>26</v>
      </c>
      <c r="D20" s="14">
        <f t="shared" ca="1" si="0"/>
        <v>45915</v>
      </c>
      <c r="E20" s="15" t="s">
        <v>5</v>
      </c>
      <c r="F20" s="16" t="s">
        <v>27</v>
      </c>
      <c r="G20" s="2"/>
      <c r="H20" s="178" t="s">
        <v>15</v>
      </c>
      <c r="I20" s="179">
        <f t="shared" si="2"/>
        <v>45803</v>
      </c>
    </row>
    <row r="21" spans="2:12" ht="15.75" x14ac:dyDescent="0.25">
      <c r="C21" s="2"/>
      <c r="D21" s="2"/>
      <c r="E21" s="2"/>
      <c r="F21" s="2"/>
      <c r="G21" s="2"/>
      <c r="H21" s="174">
        <f xml:space="preserve">  MAX(  $H$4:H20 ) + 1</f>
        <v>10</v>
      </c>
      <c r="I21" s="175">
        <f t="shared" si="2"/>
        <v>45810</v>
      </c>
    </row>
    <row r="22" spans="2:12" ht="15.75" x14ac:dyDescent="0.25">
      <c r="C22" s="2"/>
      <c r="D22" s="2"/>
      <c r="E22" s="2"/>
      <c r="F22" s="2"/>
      <c r="G22" s="2"/>
      <c r="H22" s="174">
        <f xml:space="preserve">  MAX(  $H$4:H21 ) + 1</f>
        <v>11</v>
      </c>
      <c r="I22" s="175">
        <f t="shared" si="2"/>
        <v>45817</v>
      </c>
    </row>
    <row r="23" spans="2:12" ht="15.75" x14ac:dyDescent="0.25">
      <c r="C23" s="190" t="s">
        <v>211</v>
      </c>
      <c r="D23" s="2"/>
      <c r="E23" s="2"/>
      <c r="F23" s="2"/>
      <c r="G23" s="2"/>
      <c r="H23" s="174">
        <f xml:space="preserve">  MAX(  $H$4:H22 ) + 1</f>
        <v>12</v>
      </c>
      <c r="I23" s="175">
        <f t="shared" si="2"/>
        <v>45824</v>
      </c>
    </row>
    <row r="24" spans="2:12" ht="15.75" x14ac:dyDescent="0.25">
      <c r="B24" s="114">
        <v>0</v>
      </c>
      <c r="C24" s="2" t="s">
        <v>212</v>
      </c>
      <c r="D24" s="2"/>
      <c r="E24" s="2"/>
      <c r="F24" s="2"/>
      <c r="G24" s="2"/>
      <c r="H24" s="174">
        <f xml:space="preserve">  MAX(  $H$4:H23 ) + 1</f>
        <v>13</v>
      </c>
      <c r="I24" s="175">
        <f t="shared" si="2"/>
        <v>45831</v>
      </c>
    </row>
    <row r="25" spans="2:12" ht="15.75" x14ac:dyDescent="0.25">
      <c r="B25" s="114"/>
      <c r="C25" s="2"/>
      <c r="D25" s="2"/>
      <c r="E25" s="2"/>
      <c r="F25" s="2"/>
      <c r="G25" s="2"/>
      <c r="H25" s="178" t="s">
        <v>9</v>
      </c>
      <c r="I25" s="179">
        <f t="shared" si="2"/>
        <v>45838</v>
      </c>
    </row>
    <row r="26" spans="2:12" ht="15.75" x14ac:dyDescent="0.25">
      <c r="B26" s="114"/>
      <c r="C26" s="2"/>
      <c r="D26" s="2"/>
      <c r="E26" s="2"/>
      <c r="F26" s="2"/>
      <c r="G26" s="2"/>
      <c r="H26" s="174">
        <f xml:space="preserve">  MAX(  $H$4:H25 ) + 1</f>
        <v>14</v>
      </c>
      <c r="I26" s="175">
        <f t="shared" si="2"/>
        <v>45845</v>
      </c>
    </row>
    <row r="27" spans="2:12" ht="15.75" x14ac:dyDescent="0.25">
      <c r="B27" s="114"/>
      <c r="C27" s="2"/>
      <c r="D27" s="2"/>
      <c r="E27" s="2"/>
      <c r="F27" s="2"/>
      <c r="G27" s="2"/>
      <c r="H27" s="174">
        <f xml:space="preserve">  MAX(  $H$4:H26 ) + 1</f>
        <v>15</v>
      </c>
      <c r="I27" s="175">
        <f t="shared" si="2"/>
        <v>45852</v>
      </c>
    </row>
    <row r="28" spans="2:12" ht="15.75" x14ac:dyDescent="0.25">
      <c r="B28" s="114"/>
      <c r="C28" s="2"/>
      <c r="D28" s="2"/>
      <c r="E28" s="2"/>
      <c r="F28" s="2"/>
      <c r="G28" s="2"/>
      <c r="H28" s="174" t="s">
        <v>206</v>
      </c>
      <c r="I28" s="175">
        <f t="shared" si="2"/>
        <v>45859</v>
      </c>
      <c r="L28" s="189" t="s">
        <v>257</v>
      </c>
    </row>
    <row r="29" spans="2:12" ht="15.75" x14ac:dyDescent="0.25">
      <c r="B29" s="114"/>
      <c r="C29" s="2"/>
      <c r="D29" s="2"/>
      <c r="E29" s="2"/>
      <c r="F29" s="2"/>
      <c r="G29" s="2"/>
      <c r="H29" s="174" t="s">
        <v>18</v>
      </c>
      <c r="I29" s="175">
        <f t="shared" si="2"/>
        <v>45866</v>
      </c>
    </row>
    <row r="30" spans="2:12" ht="15.75" x14ac:dyDescent="0.25">
      <c r="C30" s="2"/>
      <c r="D30" s="2"/>
      <c r="E30" s="2"/>
      <c r="F30" s="2"/>
      <c r="G30" s="2"/>
      <c r="H30" s="174" t="s">
        <v>20</v>
      </c>
      <c r="I30" s="175">
        <f t="shared" si="2"/>
        <v>45873</v>
      </c>
    </row>
    <row r="31" spans="2:12" ht="16.5" thickBot="1" x14ac:dyDescent="0.3">
      <c r="C31" s="2"/>
      <c r="D31" s="2"/>
      <c r="E31" s="2"/>
      <c r="F31" s="2"/>
      <c r="G31" s="2"/>
      <c r="H31" s="176" t="s">
        <v>21</v>
      </c>
      <c r="I31" s="177">
        <f t="shared" si="2"/>
        <v>45880</v>
      </c>
    </row>
    <row r="32" spans="2:12" ht="16.5" thickTop="1" x14ac:dyDescent="0.25">
      <c r="C32" s="2"/>
      <c r="D32" s="2"/>
      <c r="E32" s="2"/>
      <c r="F32" s="2"/>
      <c r="G32" s="2"/>
      <c r="H32" s="180" t="s">
        <v>22</v>
      </c>
      <c r="I32" s="181">
        <f>I31+12</f>
        <v>45892</v>
      </c>
    </row>
    <row r="33" spans="3:10" ht="15.75" x14ac:dyDescent="0.25">
      <c r="C33" s="2"/>
      <c r="D33" s="2"/>
      <c r="E33" s="2"/>
      <c r="F33" s="2"/>
      <c r="H33" s="174"/>
      <c r="I33" s="175"/>
    </row>
    <row r="34" spans="3:10" ht="15.75" x14ac:dyDescent="0.25">
      <c r="C34" s="2"/>
      <c r="D34" s="2"/>
      <c r="E34" s="2"/>
      <c r="F34" s="2"/>
      <c r="H34" s="182"/>
      <c r="I34" s="183" t="s">
        <v>24</v>
      </c>
    </row>
    <row r="35" spans="3:10" ht="15.75" thickBot="1" x14ac:dyDescent="0.3">
      <c r="H35" s="184" t="s">
        <v>26</v>
      </c>
      <c r="I35" s="185">
        <f xml:space="preserve">  I31 + J35</f>
        <v>45915</v>
      </c>
      <c r="J35" s="173">
        <v>35</v>
      </c>
    </row>
    <row r="36" spans="3:10" ht="15.75" x14ac:dyDescent="0.25">
      <c r="H36" s="3"/>
      <c r="I36" s="3"/>
    </row>
    <row r="37" spans="3:10" x14ac:dyDescent="0.25">
      <c r="C37" s="120"/>
    </row>
    <row r="38" spans="3:10" x14ac:dyDescent="0.25">
      <c r="C38" s="120"/>
    </row>
  </sheetData>
  <sortState xmlns:xlrd2="http://schemas.microsoft.com/office/spreadsheetml/2017/richdata2" ref="C5:F10">
    <sortCondition ref="C5"/>
  </sortState>
  <phoneticPr fontId="32" type="noConversion"/>
  <conditionalFormatting sqref="C5:C10">
    <cfRule type="cellIs" dxfId="13" priority="1" operator="lessThan">
      <formula>0</formula>
    </cfRule>
  </conditionalFormatting>
  <hyperlinks>
    <hyperlink ref="L28" r:id="rId1" display="https://cdn.vertex42.com/calendars/images/2022-calendar-with-holidays.png" xr:uid="{00000000-0004-0000-0000-000000000000}"/>
  </hyperlinks>
  <pageMargins left="0.2" right="0.2" top="0.5" bottom="0.25" header="0.3" footer="0.3"/>
  <pageSetup orientation="landscape" r:id="rId2"/>
  <colBreaks count="1" manualBreakCount="1">
    <brk id="10" max="1048575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2:AA75"/>
  <sheetViews>
    <sheetView showGridLines="0" zoomScale="120" zoomScaleNormal="120" workbookViewId="0">
      <selection activeCell="N12" sqref="N12"/>
    </sheetView>
  </sheetViews>
  <sheetFormatPr defaultColWidth="9.140625" defaultRowHeight="15.75" outlineLevelCol="1" x14ac:dyDescent="0.25"/>
  <cols>
    <col min="1" max="2" width="2.7109375" style="22" customWidth="1"/>
    <col min="3" max="3" width="3.7109375" style="22" bestFit="1" customWidth="1"/>
    <col min="4" max="4" width="7.7109375" style="22" customWidth="1"/>
    <col min="5" max="5" width="18.85546875" style="22" customWidth="1"/>
    <col min="6" max="6" width="10.140625" style="22" bestFit="1" customWidth="1"/>
    <col min="7" max="7" width="19.85546875" style="22" customWidth="1"/>
    <col min="8" max="8" width="10.140625" style="22" bestFit="1" customWidth="1"/>
    <col min="9" max="9" width="3.7109375" style="22" customWidth="1"/>
    <col min="10" max="10" width="3.7109375" style="22" bestFit="1" customWidth="1"/>
    <col min="11" max="11" width="7.7109375" style="22" customWidth="1"/>
    <col min="12" max="12" width="17.28515625" style="22" bestFit="1" customWidth="1"/>
    <col min="13" max="13" width="10.28515625" style="22" bestFit="1" customWidth="1"/>
    <col min="14" max="14" width="19.42578125" style="22" bestFit="1" customWidth="1"/>
    <col min="15" max="15" width="10.140625" style="22" bestFit="1" customWidth="1"/>
    <col min="16" max="16" width="2.7109375" style="22" customWidth="1"/>
    <col min="17" max="17" width="9.140625" style="22"/>
    <col min="18" max="19" width="9.140625" style="22" hidden="1" customWidth="1" outlineLevel="1"/>
    <col min="20" max="20" width="19.5703125" style="22" hidden="1" customWidth="1" outlineLevel="1"/>
    <col min="21" max="21" width="10.5703125" style="474" hidden="1" customWidth="1" outlineLevel="1"/>
    <col min="22" max="22" width="12.28515625" style="22" hidden="1" customWidth="1" outlineLevel="1"/>
    <col min="23" max="23" width="9.140625" style="22" hidden="1" customWidth="1" outlineLevel="1"/>
    <col min="24" max="24" width="8.5703125" style="22" hidden="1" customWidth="1" outlineLevel="1"/>
    <col min="25" max="25" width="12.28515625" style="22" hidden="1" customWidth="1" outlineLevel="1"/>
    <col min="26" max="26" width="10.5703125" style="22" hidden="1" customWidth="1" outlineLevel="1"/>
    <col min="27" max="27" width="9.140625" style="22" collapsed="1"/>
    <col min="28" max="29" width="9.140625" style="22"/>
    <col min="30" max="30" width="9.7109375" style="22" bestFit="1" customWidth="1"/>
    <col min="31" max="31" width="8.7109375" style="22" bestFit="1" customWidth="1"/>
    <col min="32" max="16384" width="9.140625" style="22"/>
  </cols>
  <sheetData>
    <row r="2" spans="3:26" ht="18.75" x14ac:dyDescent="0.3">
      <c r="D2" s="144" t="s">
        <v>154</v>
      </c>
      <c r="E2" s="125">
        <f xml:space="preserve">  Calendar!E2</f>
        <v>2025</v>
      </c>
    </row>
    <row r="3" spans="3:26" x14ac:dyDescent="0.25">
      <c r="F3" s="23"/>
    </row>
    <row r="4" spans="3:26" ht="18.75" x14ac:dyDescent="0.3">
      <c r="C4" s="26" t="s">
        <v>82</v>
      </c>
      <c r="D4" s="27" t="s">
        <v>83</v>
      </c>
      <c r="J4" s="26" t="s">
        <v>84</v>
      </c>
      <c r="K4" s="27" t="s">
        <v>83</v>
      </c>
      <c r="X4" s="22" t="s">
        <v>263</v>
      </c>
    </row>
    <row r="5" spans="3:26" x14ac:dyDescent="0.25">
      <c r="C5" s="63" t="s">
        <v>28</v>
      </c>
      <c r="D5" s="24" t="s">
        <v>81</v>
      </c>
      <c r="E5" s="24" t="s">
        <v>29</v>
      </c>
      <c r="F5" s="24" t="s">
        <v>127</v>
      </c>
      <c r="G5" s="24" t="s">
        <v>126</v>
      </c>
      <c r="H5" s="24" t="s">
        <v>127</v>
      </c>
      <c r="J5" s="63" t="s">
        <v>28</v>
      </c>
      <c r="K5" s="24" t="s">
        <v>81</v>
      </c>
      <c r="L5" s="113" t="s">
        <v>29</v>
      </c>
      <c r="M5" s="112" t="s">
        <v>127</v>
      </c>
      <c r="N5" s="24" t="s">
        <v>126</v>
      </c>
      <c r="O5" s="24" t="s">
        <v>127</v>
      </c>
      <c r="S5" s="455" t="s">
        <v>81</v>
      </c>
      <c r="T5" s="455" t="s">
        <v>29</v>
      </c>
    </row>
    <row r="6" spans="3:26" ht="17.25" customHeight="1" x14ac:dyDescent="0.25">
      <c r="C6" s="387">
        <v>1</v>
      </c>
      <c r="D6" s="152" t="s">
        <v>41</v>
      </c>
      <c r="E6" s="196" t="s">
        <v>197</v>
      </c>
      <c r="F6" s="153" t="s">
        <v>202</v>
      </c>
      <c r="G6" s="196" t="s">
        <v>203</v>
      </c>
      <c r="H6" s="153" t="s">
        <v>204</v>
      </c>
      <c r="I6" s="23"/>
      <c r="J6" s="387">
        <v>1</v>
      </c>
      <c r="K6" s="152" t="s">
        <v>158</v>
      </c>
      <c r="L6" s="196" t="s">
        <v>213</v>
      </c>
      <c r="M6" s="153" t="s">
        <v>214</v>
      </c>
      <c r="N6" s="196" t="s">
        <v>80</v>
      </c>
      <c r="O6" s="153" t="s">
        <v>175</v>
      </c>
      <c r="R6" s="22">
        <f>R5+1</f>
        <v>1</v>
      </c>
      <c r="S6" s="456" t="str">
        <f t="shared" ref="S6:S21" si="0" xml:space="preserve">  D6</f>
        <v>AGS</v>
      </c>
      <c r="T6" s="468" t="str">
        <f t="shared" ref="T6:T21" si="1" xml:space="preserve">  E6</f>
        <v>Forrest Barefoot</v>
      </c>
      <c r="U6" s="474" t="str">
        <f xml:space="preserve">   IF(   OR(  T6 = 0, T6= "" ), "",   LEFT( T6,  FIND(  " ", T6 ) - 1  )  )</f>
        <v>Forrest</v>
      </c>
      <c r="V6" s="22" t="str">
        <f xml:space="preserve">   IF(   OR(  T6 = 0, T6= "" ), "",    RIGHT(  T6,  LEN( T6 ) - FIND( " ", T6 )  )  )</f>
        <v>Barefoot</v>
      </c>
      <c r="X6" s="459" t="str">
        <f xml:space="preserve">  IF(  S6= 0, "",  S6 )</f>
        <v>AGS</v>
      </c>
      <c r="Y6" s="460" t="str">
        <f xml:space="preserve">  IF(  V6= 0, "",  V6 )</f>
        <v>Barefoot</v>
      </c>
      <c r="Z6" s="460" t="str">
        <f xml:space="preserve">  IF(  U6= 0, "",  U6 )</f>
        <v>Forrest</v>
      </c>
    </row>
    <row r="7" spans="3:26" x14ac:dyDescent="0.25">
      <c r="C7" s="388">
        <v>2</v>
      </c>
      <c r="D7" s="143" t="s">
        <v>31</v>
      </c>
      <c r="E7" s="142" t="s">
        <v>275</v>
      </c>
      <c r="F7" s="141" t="s">
        <v>276</v>
      </c>
      <c r="G7" s="142" t="s">
        <v>279</v>
      </c>
      <c r="H7" s="141" t="s">
        <v>280</v>
      </c>
      <c r="I7" s="23"/>
      <c r="J7" s="388">
        <v>2</v>
      </c>
      <c r="K7" s="143" t="s">
        <v>64</v>
      </c>
      <c r="L7" s="142" t="s">
        <v>301</v>
      </c>
      <c r="M7" s="141" t="s">
        <v>302</v>
      </c>
      <c r="N7" s="142" t="s">
        <v>295</v>
      </c>
      <c r="O7" s="141" t="s">
        <v>296</v>
      </c>
      <c r="R7" s="22">
        <f t="shared" ref="R7:R70" si="2">R6+1</f>
        <v>2</v>
      </c>
      <c r="S7" s="456" t="str">
        <f t="shared" si="0"/>
        <v>AMSC</v>
      </c>
      <c r="T7" s="469" t="str">
        <f t="shared" si="1"/>
        <v>Edward Outen</v>
      </c>
      <c r="U7" s="474" t="str">
        <f t="shared" ref="U7:U70" si="3" xml:space="preserve">   IF(   OR(  T7 = 0, T7= "" ), "",   LEFT( T7,  FIND(  " ", T7 ) - 1  )  )</f>
        <v>Edward</v>
      </c>
      <c r="V7" s="22" t="str">
        <f t="shared" ref="V7:V70" si="4" xml:space="preserve">   IF(   OR(  T7 = 0, T7= "" ), "",    RIGHT(  T7,  LEN( T7 ) - FIND( " ", T7 )  )  )</f>
        <v>Outen</v>
      </c>
      <c r="X7" s="461" t="str">
        <f t="shared" ref="X7:X39" si="5" xml:space="preserve">  IF(  S7= 0, "",  S7 )</f>
        <v>AMSC</v>
      </c>
      <c r="Y7" s="462" t="str">
        <f t="shared" ref="Y7:Y39" si="6" xml:space="preserve">  IF(  V7= 0, "",  V7 )</f>
        <v>Outen</v>
      </c>
      <c r="Z7" s="462" t="str">
        <f t="shared" ref="Z7:Z39" si="7" xml:space="preserve">  IF(  U7= 0, "",  U7 )</f>
        <v>Edward</v>
      </c>
    </row>
    <row r="8" spans="3:26" x14ac:dyDescent="0.25">
      <c r="C8" s="387">
        <v>3</v>
      </c>
      <c r="D8" s="152" t="s">
        <v>32</v>
      </c>
      <c r="E8" s="196" t="s">
        <v>33</v>
      </c>
      <c r="F8" s="153" t="s">
        <v>34</v>
      </c>
      <c r="G8" s="196" t="s">
        <v>176</v>
      </c>
      <c r="H8" s="153" t="s">
        <v>177</v>
      </c>
      <c r="I8" s="23"/>
      <c r="J8" s="387">
        <v>3</v>
      </c>
      <c r="K8" s="152" t="s">
        <v>59</v>
      </c>
      <c r="L8" s="196" t="s">
        <v>291</v>
      </c>
      <c r="M8" s="153" t="s">
        <v>292</v>
      </c>
      <c r="N8" s="196" t="s">
        <v>303</v>
      </c>
      <c r="O8" s="153" t="s">
        <v>304</v>
      </c>
      <c r="R8" s="22">
        <f t="shared" si="2"/>
        <v>3</v>
      </c>
      <c r="S8" s="456" t="str">
        <f t="shared" si="0"/>
        <v>E12</v>
      </c>
      <c r="T8" s="468" t="str">
        <f t="shared" si="1"/>
        <v>Joe Gray</v>
      </c>
      <c r="U8" s="474" t="str">
        <f t="shared" si="3"/>
        <v>Joe</v>
      </c>
      <c r="V8" s="22" t="str">
        <f t="shared" si="4"/>
        <v>Gray</v>
      </c>
      <c r="X8" s="461" t="str">
        <f t="shared" si="5"/>
        <v>E12</v>
      </c>
      <c r="Y8" s="462" t="str">
        <f t="shared" si="6"/>
        <v>Gray</v>
      </c>
      <c r="Z8" s="462" t="str">
        <f t="shared" si="7"/>
        <v>Joe</v>
      </c>
    </row>
    <row r="9" spans="3:26" x14ac:dyDescent="0.25">
      <c r="C9" s="388">
        <v>4</v>
      </c>
      <c r="D9" s="143" t="s">
        <v>54</v>
      </c>
      <c r="E9" s="142" t="s">
        <v>55</v>
      </c>
      <c r="F9" s="141" t="s">
        <v>264</v>
      </c>
      <c r="G9" s="142" t="s">
        <v>281</v>
      </c>
      <c r="H9" s="141" t="s">
        <v>282</v>
      </c>
      <c r="I9" s="23"/>
      <c r="J9" s="388">
        <v>4</v>
      </c>
      <c r="K9" s="143" t="s">
        <v>71</v>
      </c>
      <c r="L9" s="142" t="s">
        <v>72</v>
      </c>
      <c r="M9" s="141" t="s">
        <v>73</v>
      </c>
      <c r="N9" s="142" t="s">
        <v>297</v>
      </c>
      <c r="O9" s="141" t="s">
        <v>298</v>
      </c>
      <c r="R9" s="22">
        <f t="shared" si="2"/>
        <v>4</v>
      </c>
      <c r="S9" s="456" t="str">
        <f t="shared" si="0"/>
        <v>E14</v>
      </c>
      <c r="T9" s="469" t="str">
        <f t="shared" si="1"/>
        <v>Jim Lawson</v>
      </c>
      <c r="U9" s="474" t="str">
        <f t="shared" si="3"/>
        <v>Jim</v>
      </c>
      <c r="V9" s="22" t="str">
        <f t="shared" si="4"/>
        <v>Lawson</v>
      </c>
      <c r="X9" s="461" t="str">
        <f t="shared" si="5"/>
        <v>E14</v>
      </c>
      <c r="Y9" s="462" t="str">
        <f t="shared" si="6"/>
        <v>Lawson</v>
      </c>
      <c r="Z9" s="462" t="str">
        <f t="shared" si="7"/>
        <v>Jim</v>
      </c>
    </row>
    <row r="10" spans="3:26" x14ac:dyDescent="0.25">
      <c r="C10" s="387">
        <v>5</v>
      </c>
      <c r="D10" s="152" t="s">
        <v>56</v>
      </c>
      <c r="E10" s="196" t="s">
        <v>169</v>
      </c>
      <c r="F10" s="153" t="s">
        <v>170</v>
      </c>
      <c r="G10" s="196" t="s">
        <v>178</v>
      </c>
      <c r="H10" s="153" t="s">
        <v>179</v>
      </c>
      <c r="I10" s="23"/>
      <c r="J10" s="387">
        <v>5</v>
      </c>
      <c r="K10" s="143" t="s">
        <v>57</v>
      </c>
      <c r="L10" s="142" t="s">
        <v>265</v>
      </c>
      <c r="M10" s="141" t="s">
        <v>266</v>
      </c>
      <c r="N10" s="142" t="s">
        <v>258</v>
      </c>
      <c r="O10" s="141" t="s">
        <v>259</v>
      </c>
      <c r="R10" s="22">
        <f t="shared" si="2"/>
        <v>5</v>
      </c>
      <c r="S10" s="456" t="str">
        <f t="shared" si="0"/>
        <v>E17</v>
      </c>
      <c r="T10" s="468" t="str">
        <f t="shared" si="1"/>
        <v>Nate Harrison</v>
      </c>
      <c r="U10" s="474" t="str">
        <f t="shared" si="3"/>
        <v>Nate</v>
      </c>
      <c r="V10" s="22" t="str">
        <f t="shared" si="4"/>
        <v>Harrison</v>
      </c>
      <c r="X10" s="461" t="str">
        <f t="shared" si="5"/>
        <v>E17</v>
      </c>
      <c r="Y10" s="462" t="str">
        <f t="shared" si="6"/>
        <v>Harrison</v>
      </c>
      <c r="Z10" s="462" t="str">
        <f t="shared" si="7"/>
        <v>Nate</v>
      </c>
    </row>
    <row r="11" spans="3:26" x14ac:dyDescent="0.25">
      <c r="C11" s="388">
        <v>6</v>
      </c>
      <c r="D11" s="143" t="s">
        <v>45</v>
      </c>
      <c r="E11" s="142" t="s">
        <v>46</v>
      </c>
      <c r="F11" s="141" t="s">
        <v>47</v>
      </c>
      <c r="G11" s="142" t="s">
        <v>181</v>
      </c>
      <c r="H11" s="141" t="s">
        <v>182</v>
      </c>
      <c r="I11" s="23"/>
      <c r="J11" s="388">
        <v>6</v>
      </c>
      <c r="K11" s="152" t="s">
        <v>78</v>
      </c>
      <c r="L11" s="196" t="s">
        <v>79</v>
      </c>
      <c r="M11" s="153" t="s">
        <v>270</v>
      </c>
      <c r="N11" s="196" t="s">
        <v>187</v>
      </c>
      <c r="O11" s="153" t="s">
        <v>299</v>
      </c>
      <c r="R11" s="22">
        <f t="shared" si="2"/>
        <v>6</v>
      </c>
      <c r="S11" s="456" t="str">
        <f t="shared" si="0"/>
        <v>E42</v>
      </c>
      <c r="T11" s="469" t="str">
        <f t="shared" si="1"/>
        <v>Keith Carter</v>
      </c>
      <c r="U11" s="474" t="str">
        <f t="shared" si="3"/>
        <v>Keith</v>
      </c>
      <c r="V11" s="22" t="str">
        <f t="shared" si="4"/>
        <v>Carter</v>
      </c>
      <c r="X11" s="461" t="str">
        <f t="shared" si="5"/>
        <v>E42</v>
      </c>
      <c r="Y11" s="462" t="str">
        <f t="shared" si="6"/>
        <v>Carter</v>
      </c>
      <c r="Z11" s="462" t="str">
        <f t="shared" si="7"/>
        <v>Keith</v>
      </c>
    </row>
    <row r="12" spans="3:26" x14ac:dyDescent="0.25">
      <c r="C12" s="387">
        <v>7</v>
      </c>
      <c r="D12" s="152" t="s">
        <v>35</v>
      </c>
      <c r="E12" s="196" t="s">
        <v>36</v>
      </c>
      <c r="F12" s="153" t="s">
        <v>37</v>
      </c>
      <c r="G12" s="196" t="s">
        <v>183</v>
      </c>
      <c r="H12" s="153" t="s">
        <v>184</v>
      </c>
      <c r="I12" s="23"/>
      <c r="J12" s="387">
        <v>7</v>
      </c>
      <c r="K12" s="143" t="s">
        <v>159</v>
      </c>
      <c r="L12" s="142" t="s">
        <v>200</v>
      </c>
      <c r="M12" s="141" t="s">
        <v>201</v>
      </c>
      <c r="N12" s="142"/>
      <c r="O12" s="141"/>
      <c r="R12" s="22">
        <f t="shared" si="2"/>
        <v>7</v>
      </c>
      <c r="S12" s="456" t="str">
        <f t="shared" si="0"/>
        <v>E55A</v>
      </c>
      <c r="T12" s="468" t="str">
        <f t="shared" si="1"/>
        <v>Ken Stewart</v>
      </c>
      <c r="U12" s="474" t="str">
        <f t="shared" si="3"/>
        <v>Ken</v>
      </c>
      <c r="V12" s="22" t="str">
        <f t="shared" si="4"/>
        <v>Stewart</v>
      </c>
      <c r="X12" s="461" t="str">
        <f t="shared" si="5"/>
        <v>E55A</v>
      </c>
      <c r="Y12" s="462" t="str">
        <f t="shared" si="6"/>
        <v>Stewart</v>
      </c>
      <c r="Z12" s="462" t="str">
        <f t="shared" si="7"/>
        <v>Ken</v>
      </c>
    </row>
    <row r="13" spans="3:26" x14ac:dyDescent="0.25">
      <c r="C13" s="388">
        <v>8</v>
      </c>
      <c r="D13" s="143" t="s">
        <v>39</v>
      </c>
      <c r="E13" s="142" t="s">
        <v>166</v>
      </c>
      <c r="F13" s="141" t="s">
        <v>167</v>
      </c>
      <c r="G13" s="142" t="s">
        <v>271</v>
      </c>
      <c r="H13" s="141" t="s">
        <v>272</v>
      </c>
      <c r="I13" s="23"/>
      <c r="J13" s="388">
        <v>8</v>
      </c>
      <c r="K13" s="152" t="s">
        <v>58</v>
      </c>
      <c r="L13" s="196" t="s">
        <v>130</v>
      </c>
      <c r="M13" s="389" t="s">
        <v>274</v>
      </c>
      <c r="N13" s="196" t="s">
        <v>131</v>
      </c>
      <c r="O13" s="153" t="s">
        <v>132</v>
      </c>
      <c r="R13" s="22">
        <f t="shared" si="2"/>
        <v>8</v>
      </c>
      <c r="S13" s="456" t="str">
        <f t="shared" si="0"/>
        <v>E55B</v>
      </c>
      <c r="T13" s="469" t="str">
        <f t="shared" si="1"/>
        <v>Robert Holley</v>
      </c>
      <c r="U13" s="474" t="str">
        <f t="shared" si="3"/>
        <v>Robert</v>
      </c>
      <c r="V13" s="22" t="str">
        <f t="shared" si="4"/>
        <v>Holley</v>
      </c>
      <c r="X13" s="461" t="str">
        <f t="shared" si="5"/>
        <v>E55B</v>
      </c>
      <c r="Y13" s="462" t="str">
        <f t="shared" si="6"/>
        <v>Holley</v>
      </c>
      <c r="Z13" s="462" t="str">
        <f t="shared" si="7"/>
        <v>Robert</v>
      </c>
    </row>
    <row r="14" spans="3:26" ht="15" customHeight="1" x14ac:dyDescent="0.25">
      <c r="C14" s="387">
        <v>9</v>
      </c>
      <c r="D14" s="152" t="s">
        <v>44</v>
      </c>
      <c r="E14" s="196" t="s">
        <v>260</v>
      </c>
      <c r="F14" s="153" t="s">
        <v>261</v>
      </c>
      <c r="G14" s="196" t="s">
        <v>171</v>
      </c>
      <c r="H14" s="153" t="s">
        <v>172</v>
      </c>
      <c r="I14" s="23"/>
      <c r="J14" s="387">
        <v>9</v>
      </c>
      <c r="K14" s="143" t="s">
        <v>74</v>
      </c>
      <c r="L14" s="142" t="s">
        <v>293</v>
      </c>
      <c r="M14" s="141" t="s">
        <v>294</v>
      </c>
      <c r="N14" s="142" t="s">
        <v>189</v>
      </c>
      <c r="O14" s="141" t="s">
        <v>190</v>
      </c>
      <c r="R14" s="22">
        <f t="shared" si="2"/>
        <v>9</v>
      </c>
      <c r="S14" s="456" t="str">
        <f t="shared" si="0"/>
        <v>E60</v>
      </c>
      <c r="T14" s="468" t="str">
        <f t="shared" si="1"/>
        <v>Nathan Vandygriff</v>
      </c>
      <c r="U14" s="474" t="str">
        <f t="shared" si="3"/>
        <v>Nathan</v>
      </c>
      <c r="V14" s="22" t="str">
        <f t="shared" si="4"/>
        <v>Vandygriff</v>
      </c>
      <c r="X14" s="461" t="str">
        <f t="shared" si="5"/>
        <v>E60</v>
      </c>
      <c r="Y14" s="462" t="str">
        <f t="shared" si="6"/>
        <v>Vandygriff</v>
      </c>
      <c r="Z14" s="462" t="str">
        <f t="shared" si="7"/>
        <v>Nathan</v>
      </c>
    </row>
    <row r="15" spans="3:26" x14ac:dyDescent="0.25">
      <c r="C15" s="388">
        <v>10</v>
      </c>
      <c r="D15" s="143" t="s">
        <v>51</v>
      </c>
      <c r="E15" s="142" t="s">
        <v>52</v>
      </c>
      <c r="F15" s="141" t="s">
        <v>53</v>
      </c>
      <c r="G15" s="142" t="s">
        <v>185</v>
      </c>
      <c r="H15" s="141" t="s">
        <v>186</v>
      </c>
      <c r="I15" s="23"/>
      <c r="J15" s="388">
        <v>10</v>
      </c>
      <c r="K15" s="152" t="s">
        <v>68</v>
      </c>
      <c r="L15" s="196" t="s">
        <v>69</v>
      </c>
      <c r="M15" s="153" t="s">
        <v>70</v>
      </c>
      <c r="N15" s="196" t="s">
        <v>267</v>
      </c>
      <c r="O15" s="153" t="s">
        <v>268</v>
      </c>
      <c r="R15" s="22">
        <f t="shared" si="2"/>
        <v>10</v>
      </c>
      <c r="S15" s="456" t="str">
        <f t="shared" si="0"/>
        <v>E83</v>
      </c>
      <c r="T15" s="469" t="str">
        <f t="shared" si="1"/>
        <v>Tim Spradlin</v>
      </c>
      <c r="U15" s="474" t="str">
        <f t="shared" si="3"/>
        <v>Tim</v>
      </c>
      <c r="V15" s="22" t="str">
        <f t="shared" si="4"/>
        <v>Spradlin</v>
      </c>
      <c r="X15" s="461" t="str">
        <f t="shared" si="5"/>
        <v>E83</v>
      </c>
      <c r="Y15" s="462" t="str">
        <f t="shared" si="6"/>
        <v>Spradlin</v>
      </c>
      <c r="Z15" s="462" t="str">
        <f t="shared" si="7"/>
        <v>Tim</v>
      </c>
    </row>
    <row r="16" spans="3:26" x14ac:dyDescent="0.25">
      <c r="C16" s="387">
        <v>11</v>
      </c>
      <c r="D16" s="152" t="s">
        <v>42</v>
      </c>
      <c r="E16" s="196" t="s">
        <v>43</v>
      </c>
      <c r="F16" s="153" t="s">
        <v>188</v>
      </c>
      <c r="G16" s="196"/>
      <c r="H16" s="153"/>
      <c r="I16" s="23"/>
      <c r="J16" s="387">
        <v>11</v>
      </c>
      <c r="K16" s="143" t="s">
        <v>65</v>
      </c>
      <c r="L16" s="142" t="s">
        <v>66</v>
      </c>
      <c r="M16" s="141" t="s">
        <v>67</v>
      </c>
      <c r="N16" s="142" t="s">
        <v>156</v>
      </c>
      <c r="O16" s="141" t="s">
        <v>157</v>
      </c>
      <c r="R16" s="22">
        <f t="shared" si="2"/>
        <v>11</v>
      </c>
      <c r="S16" s="456" t="str">
        <f t="shared" si="0"/>
        <v>E86</v>
      </c>
      <c r="T16" s="468" t="str">
        <f t="shared" si="1"/>
        <v>Jeff Asby</v>
      </c>
      <c r="U16" s="474" t="str">
        <f t="shared" si="3"/>
        <v>Jeff</v>
      </c>
      <c r="V16" s="22" t="str">
        <f t="shared" si="4"/>
        <v>Asby</v>
      </c>
      <c r="X16" s="461" t="str">
        <f t="shared" si="5"/>
        <v>E86</v>
      </c>
      <c r="Y16" s="462" t="str">
        <f t="shared" si="6"/>
        <v>Asby</v>
      </c>
      <c r="Z16" s="462" t="str">
        <f t="shared" si="7"/>
        <v>Jeff</v>
      </c>
    </row>
    <row r="17" spans="2:26" x14ac:dyDescent="0.25">
      <c r="C17" s="388">
        <v>12</v>
      </c>
      <c r="D17" s="143" t="s">
        <v>30</v>
      </c>
      <c r="E17" s="142" t="s">
        <v>160</v>
      </c>
      <c r="F17" s="141" t="s">
        <v>277</v>
      </c>
      <c r="G17" s="142" t="s">
        <v>191</v>
      </c>
      <c r="H17" s="141" t="s">
        <v>192</v>
      </c>
      <c r="I17" s="23"/>
      <c r="J17" s="388">
        <v>12</v>
      </c>
      <c r="K17" s="396" t="s">
        <v>75</v>
      </c>
      <c r="L17" s="391" t="s">
        <v>76</v>
      </c>
      <c r="M17" s="392" t="s">
        <v>77</v>
      </c>
      <c r="N17" s="391" t="s">
        <v>173</v>
      </c>
      <c r="O17" s="392" t="s">
        <v>174</v>
      </c>
      <c r="R17" s="22">
        <f t="shared" si="2"/>
        <v>12</v>
      </c>
      <c r="S17" s="456" t="str">
        <f t="shared" si="0"/>
        <v>X01</v>
      </c>
      <c r="T17" s="469" t="str">
        <f t="shared" si="1"/>
        <v>Floyd Byrd</v>
      </c>
      <c r="U17" s="474" t="str">
        <f t="shared" si="3"/>
        <v>Floyd</v>
      </c>
      <c r="V17" s="22" t="str">
        <f t="shared" si="4"/>
        <v>Byrd</v>
      </c>
      <c r="X17" s="461" t="str">
        <f t="shared" si="5"/>
        <v>X01</v>
      </c>
      <c r="Y17" s="462" t="str">
        <f t="shared" si="6"/>
        <v>Byrd</v>
      </c>
      <c r="Z17" s="462" t="str">
        <f t="shared" si="7"/>
        <v>Floyd</v>
      </c>
    </row>
    <row r="18" spans="2:26" x14ac:dyDescent="0.25">
      <c r="C18" s="387">
        <v>13</v>
      </c>
      <c r="D18" s="154" t="s">
        <v>38</v>
      </c>
      <c r="E18" s="196" t="s">
        <v>161</v>
      </c>
      <c r="F18" s="153" t="s">
        <v>162</v>
      </c>
      <c r="G18" s="196" t="s">
        <v>283</v>
      </c>
      <c r="H18" s="153" t="s">
        <v>284</v>
      </c>
      <c r="I18" s="23"/>
      <c r="J18" s="390">
        <v>13</v>
      </c>
      <c r="K18" s="152" t="s">
        <v>60</v>
      </c>
      <c r="L18" s="196" t="s">
        <v>61</v>
      </c>
      <c r="M18" s="153" t="s">
        <v>215</v>
      </c>
      <c r="N18" s="196" t="s">
        <v>180</v>
      </c>
      <c r="O18" s="153"/>
      <c r="R18" s="22">
        <f t="shared" si="2"/>
        <v>13</v>
      </c>
      <c r="S18" s="456" t="str">
        <f t="shared" si="0"/>
        <v>X87</v>
      </c>
      <c r="T18" s="468" t="str">
        <f t="shared" si="1"/>
        <v>Ron Ellsworth</v>
      </c>
      <c r="U18" s="474" t="str">
        <f t="shared" si="3"/>
        <v>Ron</v>
      </c>
      <c r="V18" s="22" t="str">
        <f t="shared" si="4"/>
        <v>Ellsworth</v>
      </c>
      <c r="X18" s="461" t="str">
        <f t="shared" si="5"/>
        <v>X87</v>
      </c>
      <c r="Y18" s="462" t="str">
        <f t="shared" si="6"/>
        <v>Ellsworth</v>
      </c>
      <c r="Z18" s="462" t="str">
        <f t="shared" si="7"/>
        <v>Ron</v>
      </c>
    </row>
    <row r="19" spans="2:26" x14ac:dyDescent="0.25">
      <c r="C19" s="388">
        <v>14</v>
      </c>
      <c r="D19" s="152" t="s">
        <v>48</v>
      </c>
      <c r="E19" s="391" t="s">
        <v>49</v>
      </c>
      <c r="F19" s="392" t="s">
        <v>278</v>
      </c>
      <c r="G19" s="393" t="s">
        <v>285</v>
      </c>
      <c r="H19" s="392" t="s">
        <v>286</v>
      </c>
      <c r="I19" s="23"/>
      <c r="J19" s="387">
        <v>14</v>
      </c>
      <c r="K19" s="152" t="s">
        <v>62</v>
      </c>
      <c r="L19" s="196" t="s">
        <v>63</v>
      </c>
      <c r="M19" s="153" t="s">
        <v>168</v>
      </c>
      <c r="N19" s="196" t="s">
        <v>163</v>
      </c>
      <c r="O19" s="153" t="s">
        <v>164</v>
      </c>
      <c r="R19" s="22">
        <f t="shared" si="2"/>
        <v>14</v>
      </c>
      <c r="S19" s="456" t="str">
        <f t="shared" si="0"/>
        <v>X88</v>
      </c>
      <c r="T19" s="470" t="str">
        <f t="shared" si="1"/>
        <v>Ron LaFrenierre</v>
      </c>
      <c r="U19" s="474" t="str">
        <f t="shared" si="3"/>
        <v>Ron</v>
      </c>
      <c r="V19" s="22" t="str">
        <f t="shared" si="4"/>
        <v>LaFrenierre</v>
      </c>
      <c r="X19" s="461" t="str">
        <f t="shared" si="5"/>
        <v>X88</v>
      </c>
      <c r="Y19" s="462" t="str">
        <f t="shared" si="6"/>
        <v>LaFrenierre</v>
      </c>
      <c r="Z19" s="462" t="str">
        <f t="shared" si="7"/>
        <v>Ron</v>
      </c>
    </row>
    <row r="20" spans="2:26" x14ac:dyDescent="0.25">
      <c r="C20" s="390">
        <v>15</v>
      </c>
      <c r="D20" s="394" t="s">
        <v>50</v>
      </c>
      <c r="E20" s="196" t="s">
        <v>128</v>
      </c>
      <c r="F20" s="389" t="s">
        <v>129</v>
      </c>
      <c r="G20" s="196" t="s">
        <v>287</v>
      </c>
      <c r="H20" s="153" t="s">
        <v>288</v>
      </c>
      <c r="I20" s="23"/>
      <c r="J20" s="387">
        <v>15</v>
      </c>
      <c r="K20" s="143" t="s">
        <v>195</v>
      </c>
      <c r="L20" s="142" t="s">
        <v>199</v>
      </c>
      <c r="M20" s="141" t="s">
        <v>273</v>
      </c>
      <c r="N20" s="142" t="s">
        <v>300</v>
      </c>
      <c r="O20" s="141" t="s">
        <v>196</v>
      </c>
      <c r="R20" s="22">
        <f t="shared" si="2"/>
        <v>15</v>
      </c>
      <c r="S20" s="456" t="str">
        <f t="shared" si="0"/>
        <v>SUBS</v>
      </c>
      <c r="T20" s="468" t="str">
        <f t="shared" si="1"/>
        <v>Eric Scott</v>
      </c>
      <c r="U20" s="474" t="str">
        <f t="shared" si="3"/>
        <v>Eric</v>
      </c>
      <c r="V20" s="22" t="str">
        <f t="shared" si="4"/>
        <v>Scott</v>
      </c>
      <c r="X20" s="461" t="str">
        <f t="shared" si="5"/>
        <v>SUBS</v>
      </c>
      <c r="Y20" s="462" t="str">
        <f t="shared" si="6"/>
        <v>Scott</v>
      </c>
      <c r="Z20" s="462" t="str">
        <f t="shared" si="7"/>
        <v>Eric</v>
      </c>
    </row>
    <row r="21" spans="2:26" x14ac:dyDescent="0.25">
      <c r="C21" s="387">
        <v>16</v>
      </c>
      <c r="D21" s="395" t="s">
        <v>40</v>
      </c>
      <c r="E21" s="196" t="s">
        <v>193</v>
      </c>
      <c r="F21" s="153" t="s">
        <v>194</v>
      </c>
      <c r="G21" s="196" t="s">
        <v>289</v>
      </c>
      <c r="H21" s="153" t="s">
        <v>290</v>
      </c>
      <c r="I21" s="23"/>
      <c r="J21" s="388">
        <v>16</v>
      </c>
      <c r="K21" s="143"/>
      <c r="L21" s="142"/>
      <c r="M21" s="141"/>
      <c r="N21" s="142"/>
      <c r="O21" s="141"/>
      <c r="R21" s="22">
        <f t="shared" si="2"/>
        <v>16</v>
      </c>
      <c r="S21" s="456" t="str">
        <f t="shared" si="0"/>
        <v>X04</v>
      </c>
      <c r="T21" s="468" t="str">
        <f t="shared" si="1"/>
        <v>Mike Pyrtle</v>
      </c>
      <c r="U21" s="474" t="str">
        <f t="shared" si="3"/>
        <v>Mike</v>
      </c>
      <c r="V21" s="22" t="str">
        <f t="shared" si="4"/>
        <v>Pyrtle</v>
      </c>
      <c r="X21" s="461" t="str">
        <f t="shared" si="5"/>
        <v>X04</v>
      </c>
      <c r="Y21" s="462" t="str">
        <f t="shared" si="6"/>
        <v>Pyrtle</v>
      </c>
      <c r="Z21" s="462" t="str">
        <f t="shared" si="7"/>
        <v>Mike</v>
      </c>
    </row>
    <row r="22" spans="2:26" x14ac:dyDescent="0.25">
      <c r="C22" s="155"/>
      <c r="D22" s="156"/>
      <c r="E22" s="156"/>
      <c r="F22" s="157"/>
      <c r="G22" s="156"/>
      <c r="H22" s="157"/>
      <c r="J22" s="23"/>
      <c r="K22" s="23"/>
      <c r="L22" s="23"/>
      <c r="M22" s="23"/>
      <c r="N22" s="23"/>
      <c r="O22" s="23"/>
      <c r="S22" s="457"/>
      <c r="T22" s="458"/>
      <c r="U22" s="474" t="str">
        <f t="shared" si="3"/>
        <v/>
      </c>
      <c r="V22" s="22" t="str">
        <f t="shared" si="4"/>
        <v/>
      </c>
      <c r="X22" s="463" t="str">
        <f t="shared" si="5"/>
        <v/>
      </c>
      <c r="Y22" s="464" t="str">
        <f t="shared" si="6"/>
        <v/>
      </c>
      <c r="Z22" s="464" t="str">
        <f t="shared" si="7"/>
        <v/>
      </c>
    </row>
    <row r="23" spans="2:26" x14ac:dyDescent="0.25">
      <c r="R23" s="22">
        <f t="shared" si="2"/>
        <v>1</v>
      </c>
      <c r="S23" s="152" t="str">
        <f t="shared" ref="S23:S26" si="8">K6</f>
        <v>A572</v>
      </c>
      <c r="T23" s="471" t="str">
        <f t="shared" ref="T23:T26" si="9">L6</f>
        <v>Jason Boyce</v>
      </c>
      <c r="U23" s="474" t="str">
        <f t="shared" si="3"/>
        <v>Jason</v>
      </c>
      <c r="V23" s="22" t="str">
        <f t="shared" si="4"/>
        <v>Boyce</v>
      </c>
      <c r="X23" s="461" t="str">
        <f t="shared" si="5"/>
        <v>A572</v>
      </c>
      <c r="Y23" s="462" t="str">
        <f t="shared" si="6"/>
        <v>Boyce</v>
      </c>
      <c r="Z23" s="462" t="str">
        <f t="shared" si="7"/>
        <v>Jason</v>
      </c>
    </row>
    <row r="24" spans="2:26" x14ac:dyDescent="0.25">
      <c r="C24" s="123" t="s">
        <v>165</v>
      </c>
      <c r="R24" s="22">
        <f t="shared" si="2"/>
        <v>2</v>
      </c>
      <c r="S24" s="152" t="str">
        <f t="shared" si="8"/>
        <v>ARG</v>
      </c>
      <c r="T24" s="472" t="str">
        <f t="shared" si="9"/>
        <v>Doug Mintz</v>
      </c>
      <c r="U24" s="474" t="str">
        <f t="shared" si="3"/>
        <v>Doug</v>
      </c>
      <c r="V24" s="22" t="str">
        <f t="shared" si="4"/>
        <v>Mintz</v>
      </c>
      <c r="X24" s="461" t="str">
        <f t="shared" si="5"/>
        <v>ARG</v>
      </c>
      <c r="Y24" s="462" t="str">
        <f t="shared" si="6"/>
        <v>Mintz</v>
      </c>
      <c r="Z24" s="462" t="str">
        <f t="shared" si="7"/>
        <v>Doug</v>
      </c>
    </row>
    <row r="25" spans="2:26" x14ac:dyDescent="0.25">
      <c r="B25" s="124">
        <v>0</v>
      </c>
      <c r="C25" s="186" t="s">
        <v>198</v>
      </c>
      <c r="D25" s="122"/>
      <c r="R25" s="22">
        <f t="shared" si="2"/>
        <v>3</v>
      </c>
      <c r="S25" s="152" t="str">
        <f t="shared" si="8"/>
        <v>CRF</v>
      </c>
      <c r="T25" s="471" t="str">
        <f t="shared" si="9"/>
        <v>Joshua Kampsen</v>
      </c>
      <c r="U25" s="474" t="str">
        <f t="shared" si="3"/>
        <v>Joshua</v>
      </c>
      <c r="V25" s="22" t="str">
        <f t="shared" si="4"/>
        <v>Kampsen</v>
      </c>
      <c r="X25" s="461" t="str">
        <f t="shared" si="5"/>
        <v>CRF</v>
      </c>
      <c r="Y25" s="462" t="str">
        <f t="shared" si="6"/>
        <v>Kampsen</v>
      </c>
      <c r="Z25" s="462" t="str">
        <f t="shared" si="7"/>
        <v>Joshua</v>
      </c>
    </row>
    <row r="26" spans="2:26" x14ac:dyDescent="0.25">
      <c r="B26" s="124"/>
      <c r="C26" s="186"/>
      <c r="R26" s="22">
        <f t="shared" si="2"/>
        <v>4</v>
      </c>
      <c r="S26" s="152" t="str">
        <f t="shared" si="8"/>
        <v>E20</v>
      </c>
      <c r="T26" s="472" t="str">
        <f t="shared" si="9"/>
        <v>Greg McKean</v>
      </c>
      <c r="U26" s="474" t="str">
        <f t="shared" si="3"/>
        <v>Greg</v>
      </c>
      <c r="V26" s="22" t="str">
        <f t="shared" si="4"/>
        <v>McKean</v>
      </c>
      <c r="X26" s="461" t="str">
        <f t="shared" si="5"/>
        <v>E20</v>
      </c>
      <c r="Y26" s="462" t="str">
        <f t="shared" si="6"/>
        <v>McKean</v>
      </c>
      <c r="Z26" s="462" t="str">
        <f t="shared" si="7"/>
        <v>Greg</v>
      </c>
    </row>
    <row r="27" spans="2:26" x14ac:dyDescent="0.25">
      <c r="B27" s="124"/>
      <c r="C27" s="187"/>
      <c r="R27" s="22">
        <f t="shared" si="2"/>
        <v>5</v>
      </c>
      <c r="S27" s="152" t="str">
        <f t="shared" ref="S27:S38" si="10">K10</f>
        <v>E75</v>
      </c>
      <c r="T27" s="471" t="str">
        <f t="shared" ref="T27:T38" si="11">L10</f>
        <v>Jeff Waltz</v>
      </c>
      <c r="U27" s="474" t="str">
        <f t="shared" si="3"/>
        <v>Jeff</v>
      </c>
      <c r="V27" s="22" t="str">
        <f t="shared" si="4"/>
        <v>Waltz</v>
      </c>
      <c r="X27" s="461" t="str">
        <f t="shared" si="5"/>
        <v>E75</v>
      </c>
      <c r="Y27" s="462" t="str">
        <f t="shared" si="6"/>
        <v>Waltz</v>
      </c>
      <c r="Z27" s="462" t="str">
        <f t="shared" si="7"/>
        <v>Jeff</v>
      </c>
    </row>
    <row r="28" spans="2:26" x14ac:dyDescent="0.25">
      <c r="B28" s="124"/>
      <c r="C28" s="187"/>
      <c r="R28" s="22">
        <f t="shared" si="2"/>
        <v>6</v>
      </c>
      <c r="S28" s="152" t="str">
        <f t="shared" si="10"/>
        <v>ENGR</v>
      </c>
      <c r="T28" s="472" t="str">
        <f t="shared" si="11"/>
        <v>Darrel Schrock</v>
      </c>
      <c r="U28" s="474" t="str">
        <f t="shared" si="3"/>
        <v>Darrel</v>
      </c>
      <c r="V28" s="22" t="str">
        <f t="shared" si="4"/>
        <v>Schrock</v>
      </c>
      <c r="X28" s="461" t="str">
        <f t="shared" si="5"/>
        <v>ENGR</v>
      </c>
      <c r="Y28" s="462" t="str">
        <f t="shared" si="6"/>
        <v>Schrock</v>
      </c>
      <c r="Z28" s="462" t="str">
        <f t="shared" si="7"/>
        <v>Darrel</v>
      </c>
    </row>
    <row r="29" spans="2:26" x14ac:dyDescent="0.25">
      <c r="B29" s="124"/>
      <c r="C29" s="187"/>
      <c r="R29" s="22">
        <f t="shared" si="2"/>
        <v>7</v>
      </c>
      <c r="S29" s="152" t="str">
        <f t="shared" si="10"/>
        <v>M10</v>
      </c>
      <c r="T29" s="471" t="str">
        <f t="shared" si="11"/>
        <v>Steve Torres</v>
      </c>
      <c r="U29" s="474" t="str">
        <f t="shared" si="3"/>
        <v>Steve</v>
      </c>
      <c r="V29" s="22" t="str">
        <f t="shared" si="4"/>
        <v>Torres</v>
      </c>
      <c r="X29" s="461" t="str">
        <f t="shared" si="5"/>
        <v>M10</v>
      </c>
      <c r="Y29" s="462" t="str">
        <f t="shared" si="6"/>
        <v>Torres</v>
      </c>
      <c r="Z29" s="462" t="str">
        <f t="shared" si="7"/>
        <v>Steve</v>
      </c>
    </row>
    <row r="30" spans="2:26" x14ac:dyDescent="0.25">
      <c r="R30" s="22">
        <f t="shared" si="2"/>
        <v>8</v>
      </c>
      <c r="S30" s="152" t="str">
        <f t="shared" si="10"/>
        <v>NNIT</v>
      </c>
      <c r="T30" s="472" t="str">
        <f t="shared" si="11"/>
        <v>Ron Hand</v>
      </c>
      <c r="U30" s="474" t="str">
        <f t="shared" si="3"/>
        <v>Ron</v>
      </c>
      <c r="V30" s="22" t="str">
        <f t="shared" si="4"/>
        <v>Hand</v>
      </c>
      <c r="X30" s="461" t="str">
        <f t="shared" si="5"/>
        <v>NNIT</v>
      </c>
      <c r="Y30" s="462" t="str">
        <f t="shared" si="6"/>
        <v>Hand</v>
      </c>
      <c r="Z30" s="462" t="str">
        <f t="shared" si="7"/>
        <v>Ron</v>
      </c>
    </row>
    <row r="31" spans="2:26" x14ac:dyDescent="0.25">
      <c r="R31" s="22">
        <f t="shared" si="2"/>
        <v>9</v>
      </c>
      <c r="S31" s="152" t="str">
        <f t="shared" si="10"/>
        <v>O19</v>
      </c>
      <c r="T31" s="471" t="str">
        <f t="shared" si="11"/>
        <v>Steve Speight</v>
      </c>
      <c r="U31" s="474" t="str">
        <f t="shared" si="3"/>
        <v>Steve</v>
      </c>
      <c r="V31" s="22" t="str">
        <f t="shared" si="4"/>
        <v>Speight</v>
      </c>
      <c r="X31" s="461" t="str">
        <f t="shared" si="5"/>
        <v>O19</v>
      </c>
      <c r="Y31" s="462" t="str">
        <f t="shared" si="6"/>
        <v>Speight</v>
      </c>
      <c r="Z31" s="462" t="str">
        <f t="shared" si="7"/>
        <v>Steve</v>
      </c>
    </row>
    <row r="32" spans="2:26" x14ac:dyDescent="0.25">
      <c r="R32" s="22">
        <f t="shared" si="2"/>
        <v>10</v>
      </c>
      <c r="S32" s="152" t="str">
        <f t="shared" si="10"/>
        <v>SCM</v>
      </c>
      <c r="T32" s="472" t="str">
        <f t="shared" si="11"/>
        <v>Wesley Shelton</v>
      </c>
      <c r="U32" s="474" t="str">
        <f t="shared" si="3"/>
        <v>Wesley</v>
      </c>
      <c r="V32" s="22" t="str">
        <f t="shared" si="4"/>
        <v>Shelton</v>
      </c>
      <c r="X32" s="461" t="str">
        <f t="shared" si="5"/>
        <v>SCM</v>
      </c>
      <c r="Y32" s="462" t="str">
        <f t="shared" si="6"/>
        <v>Shelton</v>
      </c>
      <c r="Z32" s="462" t="str">
        <f t="shared" si="7"/>
        <v>Wesley</v>
      </c>
    </row>
    <row r="33" spans="18:26" x14ac:dyDescent="0.25">
      <c r="R33" s="22">
        <f t="shared" si="2"/>
        <v>11</v>
      </c>
      <c r="S33" s="152" t="str">
        <f t="shared" si="10"/>
        <v>X10</v>
      </c>
      <c r="T33" s="471" t="str">
        <f t="shared" si="11"/>
        <v>Jennifer Howard</v>
      </c>
      <c r="U33" s="474" t="str">
        <f t="shared" si="3"/>
        <v>Jennifer</v>
      </c>
      <c r="V33" s="22" t="str">
        <f t="shared" si="4"/>
        <v>Howard</v>
      </c>
      <c r="X33" s="461" t="str">
        <f t="shared" si="5"/>
        <v>X10</v>
      </c>
      <c r="Y33" s="462" t="str">
        <f t="shared" si="6"/>
        <v>Howard</v>
      </c>
      <c r="Z33" s="462" t="str">
        <f t="shared" si="7"/>
        <v>Jennifer</v>
      </c>
    </row>
    <row r="34" spans="18:26" x14ac:dyDescent="0.25">
      <c r="R34" s="22">
        <f t="shared" si="2"/>
        <v>12</v>
      </c>
      <c r="S34" s="152" t="str">
        <f t="shared" si="10"/>
        <v>X31</v>
      </c>
      <c r="T34" s="472" t="str">
        <f t="shared" si="11"/>
        <v>Tommy Hall</v>
      </c>
      <c r="U34" s="474" t="str">
        <f t="shared" si="3"/>
        <v>Tommy</v>
      </c>
      <c r="V34" s="22" t="str">
        <f t="shared" si="4"/>
        <v>Hall</v>
      </c>
      <c r="X34" s="461" t="str">
        <f t="shared" si="5"/>
        <v>X31</v>
      </c>
      <c r="Y34" s="462" t="str">
        <f t="shared" si="6"/>
        <v>Hall</v>
      </c>
      <c r="Z34" s="462" t="str">
        <f t="shared" si="7"/>
        <v>Tommy</v>
      </c>
    </row>
    <row r="35" spans="18:26" x14ac:dyDescent="0.25">
      <c r="R35" s="22">
        <f t="shared" si="2"/>
        <v>13</v>
      </c>
      <c r="S35" s="152" t="str">
        <f t="shared" si="10"/>
        <v>CVN</v>
      </c>
      <c r="T35" s="473" t="str">
        <f t="shared" si="11"/>
        <v>David Krejcarek</v>
      </c>
      <c r="U35" s="474" t="str">
        <f t="shared" si="3"/>
        <v>David</v>
      </c>
      <c r="V35" s="22" t="str">
        <f t="shared" si="4"/>
        <v>Krejcarek</v>
      </c>
      <c r="X35" s="461" t="str">
        <f t="shared" si="5"/>
        <v>CVN</v>
      </c>
      <c r="Y35" s="462" t="str">
        <f t="shared" si="6"/>
        <v>Krejcarek</v>
      </c>
      <c r="Z35" s="462" t="str">
        <f t="shared" si="7"/>
        <v>David</v>
      </c>
    </row>
    <row r="36" spans="18:26" x14ac:dyDescent="0.25">
      <c r="R36" s="22">
        <f t="shared" si="2"/>
        <v>14</v>
      </c>
      <c r="S36" s="152" t="str">
        <f t="shared" si="10"/>
        <v>O46</v>
      </c>
      <c r="T36" s="471" t="str">
        <f t="shared" si="11"/>
        <v>David Crews</v>
      </c>
      <c r="U36" s="474" t="str">
        <f t="shared" si="3"/>
        <v>David</v>
      </c>
      <c r="V36" s="22" t="str">
        <f t="shared" si="4"/>
        <v>Crews</v>
      </c>
      <c r="X36" s="461" t="str">
        <f t="shared" si="5"/>
        <v>O46</v>
      </c>
      <c r="Y36" s="462" t="str">
        <f t="shared" si="6"/>
        <v>Crews</v>
      </c>
      <c r="Z36" s="462" t="str">
        <f t="shared" si="7"/>
        <v>David</v>
      </c>
    </row>
    <row r="37" spans="18:26" x14ac:dyDescent="0.25">
      <c r="R37" s="22">
        <f t="shared" si="2"/>
        <v>15</v>
      </c>
      <c r="S37" s="152" t="str">
        <f t="shared" si="10"/>
        <v>O87</v>
      </c>
      <c r="T37" s="471" t="str">
        <f t="shared" si="11"/>
        <v>Keith Waddles</v>
      </c>
      <c r="U37" s="474" t="str">
        <f t="shared" si="3"/>
        <v>Keith</v>
      </c>
      <c r="V37" s="22" t="str">
        <f t="shared" si="4"/>
        <v>Waddles</v>
      </c>
      <c r="X37" s="461" t="str">
        <f t="shared" si="5"/>
        <v>O87</v>
      </c>
      <c r="Y37" s="462" t="str">
        <f t="shared" si="6"/>
        <v>Waddles</v>
      </c>
      <c r="Z37" s="462" t="str">
        <f t="shared" si="7"/>
        <v>Keith</v>
      </c>
    </row>
    <row r="38" spans="18:26" x14ac:dyDescent="0.25">
      <c r="R38" s="22">
        <f t="shared" si="2"/>
        <v>16</v>
      </c>
      <c r="S38" s="152">
        <f t="shared" si="10"/>
        <v>0</v>
      </c>
      <c r="T38" s="472">
        <f t="shared" si="11"/>
        <v>0</v>
      </c>
      <c r="U38" s="474" t="str">
        <f t="shared" si="3"/>
        <v/>
      </c>
      <c r="V38" s="22" t="str">
        <f t="shared" si="4"/>
        <v/>
      </c>
      <c r="X38" s="461" t="str">
        <f t="shared" si="5"/>
        <v/>
      </c>
      <c r="Y38" s="462" t="str">
        <f t="shared" si="6"/>
        <v/>
      </c>
      <c r="Z38" s="462" t="str">
        <f t="shared" si="7"/>
        <v/>
      </c>
    </row>
    <row r="39" spans="18:26" x14ac:dyDescent="0.25">
      <c r="S39" s="457"/>
      <c r="T39" s="458"/>
      <c r="U39" s="474" t="str">
        <f t="shared" si="3"/>
        <v/>
      </c>
      <c r="V39" s="22" t="str">
        <f t="shared" si="4"/>
        <v/>
      </c>
      <c r="X39" s="463" t="str">
        <f t="shared" si="5"/>
        <v/>
      </c>
      <c r="Y39" s="464" t="str">
        <f t="shared" si="6"/>
        <v/>
      </c>
      <c r="Z39" s="464" t="str">
        <f t="shared" si="7"/>
        <v/>
      </c>
    </row>
    <row r="40" spans="18:26" x14ac:dyDescent="0.25">
      <c r="S40" s="457"/>
      <c r="T40" s="458"/>
      <c r="U40" s="474" t="str">
        <f t="shared" si="3"/>
        <v/>
      </c>
      <c r="V40" s="22" t="str">
        <f t="shared" si="4"/>
        <v/>
      </c>
      <c r="X40" s="465" t="str">
        <f t="shared" ref="X40:X74" si="12" xml:space="preserve">  IF(  S40= 0, "",  S40 )</f>
        <v/>
      </c>
      <c r="Y40" s="466" t="str">
        <f t="shared" ref="Y40:Y74" si="13" xml:space="preserve">  IF(  V40= 0, "",  V40 )</f>
        <v/>
      </c>
      <c r="Z40" s="466" t="str">
        <f t="shared" ref="Z40:Z74" si="14" xml:space="preserve">  IF(  U40= 0, "",  U40 )</f>
        <v/>
      </c>
    </row>
    <row r="41" spans="18:26" x14ac:dyDescent="0.25">
      <c r="S41" s="457"/>
      <c r="T41" s="458"/>
      <c r="U41" s="474" t="str">
        <f t="shared" si="3"/>
        <v/>
      </c>
      <c r="V41" s="22" t="str">
        <f t="shared" si="4"/>
        <v/>
      </c>
      <c r="X41" s="467" t="str">
        <f t="shared" si="12"/>
        <v/>
      </c>
      <c r="Y41" t="str">
        <f t="shared" si="13"/>
        <v/>
      </c>
      <c r="Z41" t="str">
        <f t="shared" si="14"/>
        <v/>
      </c>
    </row>
    <row r="42" spans="18:26" x14ac:dyDescent="0.25">
      <c r="R42" s="22">
        <f t="shared" si="2"/>
        <v>1</v>
      </c>
      <c r="S42" s="456" t="str">
        <f>S6</f>
        <v>AGS</v>
      </c>
      <c r="T42" s="468" t="str">
        <f t="shared" ref="T42:T57" si="15" xml:space="preserve">  G6</f>
        <v>Glen Gaskins</v>
      </c>
      <c r="U42" s="474" t="str">
        <f t="shared" si="3"/>
        <v>Glen</v>
      </c>
      <c r="V42" s="22" t="str">
        <f t="shared" si="4"/>
        <v>Gaskins</v>
      </c>
      <c r="X42" s="459" t="str">
        <f t="shared" si="12"/>
        <v>AGS</v>
      </c>
      <c r="Y42" s="460" t="str">
        <f t="shared" si="13"/>
        <v>Gaskins</v>
      </c>
      <c r="Z42" s="460" t="str">
        <f t="shared" si="14"/>
        <v>Glen</v>
      </c>
    </row>
    <row r="43" spans="18:26" x14ac:dyDescent="0.25">
      <c r="R43" s="22">
        <f t="shared" si="2"/>
        <v>2</v>
      </c>
      <c r="S43" s="456" t="str">
        <f t="shared" ref="S43:S74" si="16">S7</f>
        <v>AMSC</v>
      </c>
      <c r="T43" s="468" t="str">
        <f t="shared" si="15"/>
        <v>Colin Govan</v>
      </c>
      <c r="U43" s="474" t="str">
        <f t="shared" si="3"/>
        <v>Colin</v>
      </c>
      <c r="V43" s="22" t="str">
        <f t="shared" si="4"/>
        <v>Govan</v>
      </c>
      <c r="X43" s="461" t="str">
        <f t="shared" si="12"/>
        <v>AMSC</v>
      </c>
      <c r="Y43" s="462" t="str">
        <f t="shared" si="13"/>
        <v>Govan</v>
      </c>
      <c r="Z43" s="462" t="str">
        <f t="shared" si="14"/>
        <v>Colin</v>
      </c>
    </row>
    <row r="44" spans="18:26" x14ac:dyDescent="0.25">
      <c r="R44" s="22">
        <f t="shared" si="2"/>
        <v>3</v>
      </c>
      <c r="S44" s="456" t="str">
        <f t="shared" si="16"/>
        <v>E12</v>
      </c>
      <c r="T44" s="468" t="str">
        <f t="shared" si="15"/>
        <v>Bruce Beers</v>
      </c>
      <c r="U44" s="474" t="str">
        <f t="shared" si="3"/>
        <v>Bruce</v>
      </c>
      <c r="V44" s="22" t="str">
        <f t="shared" si="4"/>
        <v>Beers</v>
      </c>
      <c r="X44" s="461" t="str">
        <f t="shared" si="12"/>
        <v>E12</v>
      </c>
      <c r="Y44" s="462" t="str">
        <f t="shared" si="13"/>
        <v>Beers</v>
      </c>
      <c r="Z44" s="462" t="str">
        <f t="shared" si="14"/>
        <v>Bruce</v>
      </c>
    </row>
    <row r="45" spans="18:26" x14ac:dyDescent="0.25">
      <c r="R45" s="22">
        <f t="shared" si="2"/>
        <v>4</v>
      </c>
      <c r="S45" s="456" t="str">
        <f t="shared" si="16"/>
        <v>E14</v>
      </c>
      <c r="T45" s="468" t="str">
        <f t="shared" si="15"/>
        <v>Bo Turner</v>
      </c>
      <c r="U45" s="474" t="str">
        <f t="shared" si="3"/>
        <v>Bo</v>
      </c>
      <c r="V45" s="22" t="str">
        <f t="shared" si="4"/>
        <v>Turner</v>
      </c>
      <c r="X45" s="461" t="str">
        <f t="shared" si="12"/>
        <v>E14</v>
      </c>
      <c r="Y45" s="462" t="str">
        <f t="shared" si="13"/>
        <v>Turner</v>
      </c>
      <c r="Z45" s="462" t="str">
        <f t="shared" si="14"/>
        <v>Bo</v>
      </c>
    </row>
    <row r="46" spans="18:26" x14ac:dyDescent="0.25">
      <c r="R46" s="22">
        <f t="shared" si="2"/>
        <v>5</v>
      </c>
      <c r="S46" s="456" t="str">
        <f t="shared" si="16"/>
        <v>E17</v>
      </c>
      <c r="T46" s="468" t="str">
        <f t="shared" si="15"/>
        <v>Nick Maidment</v>
      </c>
      <c r="U46" s="474" t="str">
        <f t="shared" si="3"/>
        <v>Nick</v>
      </c>
      <c r="V46" s="22" t="str">
        <f t="shared" si="4"/>
        <v>Maidment</v>
      </c>
      <c r="X46" s="461" t="str">
        <f t="shared" si="12"/>
        <v>E17</v>
      </c>
      <c r="Y46" s="462" t="str">
        <f t="shared" si="13"/>
        <v>Maidment</v>
      </c>
      <c r="Z46" s="462" t="str">
        <f t="shared" si="14"/>
        <v>Nick</v>
      </c>
    </row>
    <row r="47" spans="18:26" x14ac:dyDescent="0.25">
      <c r="R47" s="22">
        <f t="shared" si="2"/>
        <v>6</v>
      </c>
      <c r="S47" s="456" t="str">
        <f t="shared" si="16"/>
        <v>E42</v>
      </c>
      <c r="T47" s="468" t="str">
        <f t="shared" si="15"/>
        <v>David Langston</v>
      </c>
      <c r="U47" s="474" t="str">
        <f t="shared" si="3"/>
        <v>David</v>
      </c>
      <c r="V47" s="22" t="str">
        <f t="shared" si="4"/>
        <v>Langston</v>
      </c>
      <c r="X47" s="461" t="str">
        <f t="shared" si="12"/>
        <v>E42</v>
      </c>
      <c r="Y47" s="462" t="str">
        <f t="shared" si="13"/>
        <v>Langston</v>
      </c>
      <c r="Z47" s="462" t="str">
        <f t="shared" si="14"/>
        <v>David</v>
      </c>
    </row>
    <row r="48" spans="18:26" x14ac:dyDescent="0.25">
      <c r="R48" s="22">
        <f t="shared" si="2"/>
        <v>7</v>
      </c>
      <c r="S48" s="456" t="str">
        <f t="shared" si="16"/>
        <v>E55A</v>
      </c>
      <c r="T48" s="468" t="str">
        <f t="shared" si="15"/>
        <v>Mike Konrad</v>
      </c>
      <c r="U48" s="474" t="str">
        <f t="shared" si="3"/>
        <v>Mike</v>
      </c>
      <c r="V48" s="22" t="str">
        <f t="shared" si="4"/>
        <v>Konrad</v>
      </c>
      <c r="X48" s="461" t="str">
        <f t="shared" si="12"/>
        <v>E55A</v>
      </c>
      <c r="Y48" s="462" t="str">
        <f t="shared" si="13"/>
        <v>Konrad</v>
      </c>
      <c r="Z48" s="462" t="str">
        <f t="shared" si="14"/>
        <v>Mike</v>
      </c>
    </row>
    <row r="49" spans="18:26" x14ac:dyDescent="0.25">
      <c r="R49" s="22">
        <f t="shared" si="2"/>
        <v>8</v>
      </c>
      <c r="S49" s="456" t="str">
        <f t="shared" si="16"/>
        <v>E55B</v>
      </c>
      <c r="T49" s="468" t="str">
        <f t="shared" si="15"/>
        <v>Scott Bohn</v>
      </c>
      <c r="U49" s="474" t="str">
        <f t="shared" si="3"/>
        <v>Scott</v>
      </c>
      <c r="V49" s="22" t="str">
        <f t="shared" si="4"/>
        <v>Bohn</v>
      </c>
      <c r="X49" s="461" t="str">
        <f t="shared" si="12"/>
        <v>E55B</v>
      </c>
      <c r="Y49" s="462" t="str">
        <f t="shared" si="13"/>
        <v>Bohn</v>
      </c>
      <c r="Z49" s="462" t="str">
        <f t="shared" si="14"/>
        <v>Scott</v>
      </c>
    </row>
    <row r="50" spans="18:26" x14ac:dyDescent="0.25">
      <c r="R50" s="22">
        <f t="shared" si="2"/>
        <v>9</v>
      </c>
      <c r="S50" s="456" t="str">
        <f t="shared" si="16"/>
        <v>E60</v>
      </c>
      <c r="T50" s="468" t="str">
        <f t="shared" si="15"/>
        <v>Ricky Wyatt</v>
      </c>
      <c r="U50" s="474" t="str">
        <f t="shared" si="3"/>
        <v>Ricky</v>
      </c>
      <c r="V50" s="22" t="str">
        <f t="shared" si="4"/>
        <v>Wyatt</v>
      </c>
      <c r="X50" s="461" t="str">
        <f t="shared" si="12"/>
        <v>E60</v>
      </c>
      <c r="Y50" s="462" t="str">
        <f t="shared" si="13"/>
        <v>Wyatt</v>
      </c>
      <c r="Z50" s="462" t="str">
        <f t="shared" si="14"/>
        <v>Ricky</v>
      </c>
    </row>
    <row r="51" spans="18:26" x14ac:dyDescent="0.25">
      <c r="R51" s="22">
        <f t="shared" si="2"/>
        <v>10</v>
      </c>
      <c r="S51" s="456" t="str">
        <f t="shared" si="16"/>
        <v>E83</v>
      </c>
      <c r="T51" s="468" t="str">
        <f t="shared" si="15"/>
        <v>Dave Snyder</v>
      </c>
      <c r="U51" s="474" t="str">
        <f t="shared" si="3"/>
        <v>Dave</v>
      </c>
      <c r="V51" s="22" t="str">
        <f t="shared" si="4"/>
        <v>Snyder</v>
      </c>
      <c r="X51" s="461" t="str">
        <f t="shared" si="12"/>
        <v>E83</v>
      </c>
      <c r="Y51" s="462" t="str">
        <f t="shared" si="13"/>
        <v>Snyder</v>
      </c>
      <c r="Z51" s="462" t="str">
        <f t="shared" si="14"/>
        <v>Dave</v>
      </c>
    </row>
    <row r="52" spans="18:26" x14ac:dyDescent="0.25">
      <c r="R52" s="22">
        <f t="shared" si="2"/>
        <v>11</v>
      </c>
      <c r="S52" s="456" t="str">
        <f t="shared" si="16"/>
        <v>E86</v>
      </c>
      <c r="T52" s="468">
        <f t="shared" si="15"/>
        <v>0</v>
      </c>
      <c r="U52" s="474" t="str">
        <f t="shared" si="3"/>
        <v/>
      </c>
      <c r="V52" s="22" t="str">
        <f t="shared" si="4"/>
        <v/>
      </c>
      <c r="X52" s="461" t="str">
        <f t="shared" si="12"/>
        <v>E86</v>
      </c>
      <c r="Y52" s="462" t="str">
        <f t="shared" si="13"/>
        <v/>
      </c>
      <c r="Z52" s="462" t="str">
        <f t="shared" si="14"/>
        <v/>
      </c>
    </row>
    <row r="53" spans="18:26" x14ac:dyDescent="0.25">
      <c r="R53" s="22">
        <f t="shared" si="2"/>
        <v>12</v>
      </c>
      <c r="S53" s="456" t="str">
        <f t="shared" si="16"/>
        <v>X01</v>
      </c>
      <c r="T53" s="468" t="str">
        <f t="shared" si="15"/>
        <v>Warren Doyle</v>
      </c>
      <c r="U53" s="474" t="str">
        <f t="shared" si="3"/>
        <v>Warren</v>
      </c>
      <c r="V53" s="22" t="str">
        <f t="shared" si="4"/>
        <v>Doyle</v>
      </c>
      <c r="X53" s="461" t="str">
        <f t="shared" si="12"/>
        <v>X01</v>
      </c>
      <c r="Y53" s="462" t="str">
        <f t="shared" si="13"/>
        <v>Doyle</v>
      </c>
      <c r="Z53" s="462" t="str">
        <f t="shared" si="14"/>
        <v>Warren</v>
      </c>
    </row>
    <row r="54" spans="18:26" x14ac:dyDescent="0.25">
      <c r="R54" s="22">
        <f t="shared" si="2"/>
        <v>13</v>
      </c>
      <c r="S54" s="456" t="str">
        <f t="shared" si="16"/>
        <v>X87</v>
      </c>
      <c r="T54" s="468" t="str">
        <f t="shared" si="15"/>
        <v>Kevin Holland</v>
      </c>
      <c r="U54" s="474" t="str">
        <f t="shared" si="3"/>
        <v>Kevin</v>
      </c>
      <c r="V54" s="22" t="str">
        <f t="shared" si="4"/>
        <v>Holland</v>
      </c>
      <c r="X54" s="461" t="str">
        <f t="shared" si="12"/>
        <v>X87</v>
      </c>
      <c r="Y54" s="462" t="str">
        <f t="shared" si="13"/>
        <v>Holland</v>
      </c>
      <c r="Z54" s="462" t="str">
        <f t="shared" si="14"/>
        <v>Kevin</v>
      </c>
    </row>
    <row r="55" spans="18:26" x14ac:dyDescent="0.25">
      <c r="R55" s="22">
        <f t="shared" si="2"/>
        <v>14</v>
      </c>
      <c r="S55" s="456" t="str">
        <f t="shared" si="16"/>
        <v>X88</v>
      </c>
      <c r="T55" s="468" t="str">
        <f t="shared" si="15"/>
        <v>Darrell Goodrich</v>
      </c>
      <c r="U55" s="474" t="str">
        <f t="shared" si="3"/>
        <v>Darrell</v>
      </c>
      <c r="V55" s="22" t="str">
        <f t="shared" si="4"/>
        <v>Goodrich</v>
      </c>
      <c r="X55" s="461" t="str">
        <f t="shared" si="12"/>
        <v>X88</v>
      </c>
      <c r="Y55" s="462" t="str">
        <f t="shared" si="13"/>
        <v>Goodrich</v>
      </c>
      <c r="Z55" s="462" t="str">
        <f t="shared" si="14"/>
        <v>Darrell</v>
      </c>
    </row>
    <row r="56" spans="18:26" x14ac:dyDescent="0.25">
      <c r="R56" s="22">
        <f t="shared" si="2"/>
        <v>15</v>
      </c>
      <c r="S56" s="456" t="str">
        <f t="shared" si="16"/>
        <v>SUBS</v>
      </c>
      <c r="T56" s="468" t="str">
        <f t="shared" si="15"/>
        <v>David Breeding</v>
      </c>
      <c r="U56" s="474" t="str">
        <f t="shared" si="3"/>
        <v>David</v>
      </c>
      <c r="V56" s="22" t="str">
        <f t="shared" si="4"/>
        <v>Breeding</v>
      </c>
      <c r="X56" s="461" t="str">
        <f t="shared" si="12"/>
        <v>SUBS</v>
      </c>
      <c r="Y56" s="462" t="str">
        <f t="shared" si="13"/>
        <v>Breeding</v>
      </c>
      <c r="Z56" s="462" t="str">
        <f t="shared" si="14"/>
        <v>David</v>
      </c>
    </row>
    <row r="57" spans="18:26" x14ac:dyDescent="0.25">
      <c r="R57" s="22">
        <f t="shared" si="2"/>
        <v>16</v>
      </c>
      <c r="S57" s="456" t="str">
        <f t="shared" si="16"/>
        <v>X04</v>
      </c>
      <c r="T57" s="468" t="str">
        <f t="shared" si="15"/>
        <v>Thomas Walker</v>
      </c>
      <c r="U57" s="474" t="str">
        <f t="shared" si="3"/>
        <v>Thomas</v>
      </c>
      <c r="V57" s="22" t="str">
        <f t="shared" si="4"/>
        <v>Walker</v>
      </c>
      <c r="X57" s="461" t="str">
        <f t="shared" si="12"/>
        <v>X04</v>
      </c>
      <c r="Y57" s="462" t="str">
        <f t="shared" si="13"/>
        <v>Walker</v>
      </c>
      <c r="Z57" s="462" t="str">
        <f t="shared" si="14"/>
        <v>Thomas</v>
      </c>
    </row>
    <row r="58" spans="18:26" x14ac:dyDescent="0.25">
      <c r="S58" s="457"/>
      <c r="T58" s="458"/>
      <c r="U58" s="474" t="str">
        <f t="shared" si="3"/>
        <v/>
      </c>
      <c r="V58" s="22" t="str">
        <f t="shared" si="4"/>
        <v/>
      </c>
      <c r="X58" s="463" t="str">
        <f t="shared" si="12"/>
        <v/>
      </c>
      <c r="Y58" s="464" t="str">
        <f t="shared" si="13"/>
        <v/>
      </c>
      <c r="Z58" s="464" t="str">
        <f t="shared" si="14"/>
        <v/>
      </c>
    </row>
    <row r="59" spans="18:26" x14ac:dyDescent="0.25">
      <c r="R59" s="22">
        <f t="shared" si="2"/>
        <v>1</v>
      </c>
      <c r="S59" s="456" t="str">
        <f t="shared" si="16"/>
        <v>A572</v>
      </c>
      <c r="T59" s="468" t="str">
        <f t="shared" ref="T59:T62" si="17" xml:space="preserve">  N6</f>
        <v>Jason Binns</v>
      </c>
      <c r="U59" s="474" t="str">
        <f t="shared" si="3"/>
        <v>Jason</v>
      </c>
      <c r="V59" s="22" t="str">
        <f t="shared" si="4"/>
        <v>Binns</v>
      </c>
      <c r="X59" s="461" t="str">
        <f t="shared" si="12"/>
        <v>A572</v>
      </c>
      <c r="Y59" s="462" t="str">
        <f t="shared" si="13"/>
        <v>Binns</v>
      </c>
      <c r="Z59" s="462" t="str">
        <f t="shared" si="14"/>
        <v>Jason</v>
      </c>
    </row>
    <row r="60" spans="18:26" x14ac:dyDescent="0.25">
      <c r="R60" s="22">
        <f t="shared" si="2"/>
        <v>2</v>
      </c>
      <c r="S60" s="456" t="str">
        <f t="shared" si="16"/>
        <v>ARG</v>
      </c>
      <c r="T60" s="468" t="str">
        <f t="shared" si="17"/>
        <v>Ryan Scott</v>
      </c>
      <c r="U60" s="474" t="str">
        <f t="shared" si="3"/>
        <v>Ryan</v>
      </c>
      <c r="V60" s="22" t="str">
        <f t="shared" si="4"/>
        <v>Scott</v>
      </c>
      <c r="X60" s="461" t="str">
        <f t="shared" si="12"/>
        <v>ARG</v>
      </c>
      <c r="Y60" s="462" t="str">
        <f t="shared" si="13"/>
        <v>Scott</v>
      </c>
      <c r="Z60" s="462" t="str">
        <f t="shared" si="14"/>
        <v>Ryan</v>
      </c>
    </row>
    <row r="61" spans="18:26" x14ac:dyDescent="0.25">
      <c r="R61" s="22">
        <f t="shared" si="2"/>
        <v>3</v>
      </c>
      <c r="S61" s="456" t="str">
        <f t="shared" si="16"/>
        <v>CRF</v>
      </c>
      <c r="T61" s="468" t="str">
        <f t="shared" si="17"/>
        <v>Andy Hammonds</v>
      </c>
      <c r="U61" s="474" t="str">
        <f t="shared" si="3"/>
        <v>Andy</v>
      </c>
      <c r="V61" s="22" t="str">
        <f t="shared" si="4"/>
        <v>Hammonds</v>
      </c>
      <c r="X61" s="461" t="str">
        <f t="shared" si="12"/>
        <v>CRF</v>
      </c>
      <c r="Y61" s="462" t="str">
        <f t="shared" si="13"/>
        <v>Hammonds</v>
      </c>
      <c r="Z61" s="462" t="str">
        <f t="shared" si="14"/>
        <v>Andy</v>
      </c>
    </row>
    <row r="62" spans="18:26" x14ac:dyDescent="0.25">
      <c r="R62" s="22">
        <f t="shared" si="2"/>
        <v>4</v>
      </c>
      <c r="S62" s="456" t="str">
        <f t="shared" si="16"/>
        <v>E20</v>
      </c>
      <c r="T62" s="468" t="str">
        <f t="shared" si="17"/>
        <v>Gary Leonard</v>
      </c>
      <c r="U62" s="474" t="str">
        <f t="shared" si="3"/>
        <v>Gary</v>
      </c>
      <c r="V62" s="22" t="str">
        <f t="shared" si="4"/>
        <v>Leonard</v>
      </c>
      <c r="X62" s="461" t="str">
        <f t="shared" si="12"/>
        <v>E20</v>
      </c>
      <c r="Y62" s="462" t="str">
        <f t="shared" si="13"/>
        <v>Leonard</v>
      </c>
      <c r="Z62" s="462" t="str">
        <f t="shared" si="14"/>
        <v>Gary</v>
      </c>
    </row>
    <row r="63" spans="18:26" x14ac:dyDescent="0.25">
      <c r="R63" s="22">
        <f t="shared" si="2"/>
        <v>5</v>
      </c>
      <c r="S63" s="456" t="str">
        <f t="shared" si="16"/>
        <v>E75</v>
      </c>
      <c r="T63" s="468" t="str">
        <f t="shared" ref="T63:T74" si="18" xml:space="preserve">  N10</f>
        <v>Mark Friedrich</v>
      </c>
      <c r="U63" s="474" t="str">
        <f t="shared" si="3"/>
        <v>Mark</v>
      </c>
      <c r="V63" s="22" t="str">
        <f t="shared" si="4"/>
        <v>Friedrich</v>
      </c>
      <c r="X63" s="461" t="str">
        <f t="shared" si="12"/>
        <v>E75</v>
      </c>
      <c r="Y63" s="462" t="str">
        <f t="shared" si="13"/>
        <v>Friedrich</v>
      </c>
      <c r="Z63" s="462" t="str">
        <f t="shared" si="14"/>
        <v>Mark</v>
      </c>
    </row>
    <row r="64" spans="18:26" x14ac:dyDescent="0.25">
      <c r="R64" s="22">
        <f t="shared" si="2"/>
        <v>6</v>
      </c>
      <c r="S64" s="456" t="str">
        <f t="shared" si="16"/>
        <v>ENGR</v>
      </c>
      <c r="T64" s="468" t="str">
        <f t="shared" si="18"/>
        <v>Jonathan McGee</v>
      </c>
      <c r="U64" s="474" t="str">
        <f t="shared" si="3"/>
        <v>Jonathan</v>
      </c>
      <c r="V64" s="22" t="str">
        <f t="shared" si="4"/>
        <v>McGee</v>
      </c>
      <c r="X64" s="461" t="str">
        <f t="shared" si="12"/>
        <v>ENGR</v>
      </c>
      <c r="Y64" s="462" t="str">
        <f t="shared" si="13"/>
        <v>McGee</v>
      </c>
      <c r="Z64" s="462" t="str">
        <f t="shared" si="14"/>
        <v>Jonathan</v>
      </c>
    </row>
    <row r="65" spans="18:26" x14ac:dyDescent="0.25">
      <c r="R65" s="22">
        <f t="shared" si="2"/>
        <v>7</v>
      </c>
      <c r="S65" s="456" t="str">
        <f t="shared" si="16"/>
        <v>M10</v>
      </c>
      <c r="T65" s="468">
        <f t="shared" si="18"/>
        <v>0</v>
      </c>
      <c r="U65" s="474" t="str">
        <f t="shared" si="3"/>
        <v/>
      </c>
      <c r="V65" s="22" t="str">
        <f t="shared" si="4"/>
        <v/>
      </c>
      <c r="X65" s="461" t="str">
        <f t="shared" si="12"/>
        <v>M10</v>
      </c>
      <c r="Y65" s="462" t="str">
        <f t="shared" si="13"/>
        <v/>
      </c>
      <c r="Z65" s="462" t="str">
        <f t="shared" si="14"/>
        <v/>
      </c>
    </row>
    <row r="66" spans="18:26" x14ac:dyDescent="0.25">
      <c r="R66" s="22">
        <f t="shared" si="2"/>
        <v>8</v>
      </c>
      <c r="S66" s="456" t="str">
        <f t="shared" si="16"/>
        <v>NNIT</v>
      </c>
      <c r="T66" s="468" t="str">
        <f t="shared" si="18"/>
        <v>Bruce Herring</v>
      </c>
      <c r="U66" s="474" t="str">
        <f t="shared" si="3"/>
        <v>Bruce</v>
      </c>
      <c r="V66" s="22" t="str">
        <f t="shared" si="4"/>
        <v>Herring</v>
      </c>
      <c r="X66" s="461" t="str">
        <f t="shared" si="12"/>
        <v>NNIT</v>
      </c>
      <c r="Y66" s="462" t="str">
        <f t="shared" si="13"/>
        <v>Herring</v>
      </c>
      <c r="Z66" s="462" t="str">
        <f t="shared" si="14"/>
        <v>Bruce</v>
      </c>
    </row>
    <row r="67" spans="18:26" x14ac:dyDescent="0.25">
      <c r="R67" s="22">
        <f t="shared" si="2"/>
        <v>9</v>
      </c>
      <c r="S67" s="456" t="str">
        <f t="shared" si="16"/>
        <v>O19</v>
      </c>
      <c r="T67" s="468" t="str">
        <f t="shared" si="18"/>
        <v>David Cash</v>
      </c>
      <c r="U67" s="474" t="str">
        <f t="shared" si="3"/>
        <v>David</v>
      </c>
      <c r="V67" s="22" t="str">
        <f t="shared" si="4"/>
        <v>Cash</v>
      </c>
      <c r="X67" s="461" t="str">
        <f t="shared" si="12"/>
        <v>O19</v>
      </c>
      <c r="Y67" s="462" t="str">
        <f t="shared" si="13"/>
        <v>Cash</v>
      </c>
      <c r="Z67" s="462" t="str">
        <f t="shared" si="14"/>
        <v>David</v>
      </c>
    </row>
    <row r="68" spans="18:26" x14ac:dyDescent="0.25">
      <c r="R68" s="22">
        <f t="shared" si="2"/>
        <v>10</v>
      </c>
      <c r="S68" s="456" t="str">
        <f t="shared" si="16"/>
        <v>SCM</v>
      </c>
      <c r="T68" s="468" t="str">
        <f t="shared" si="18"/>
        <v>Perry Barber</v>
      </c>
      <c r="U68" s="474" t="str">
        <f t="shared" si="3"/>
        <v>Perry</v>
      </c>
      <c r="V68" s="22" t="str">
        <f t="shared" si="4"/>
        <v>Barber</v>
      </c>
      <c r="X68" s="461" t="str">
        <f t="shared" si="12"/>
        <v>SCM</v>
      </c>
      <c r="Y68" s="462" t="str">
        <f t="shared" si="13"/>
        <v>Barber</v>
      </c>
      <c r="Z68" s="462" t="str">
        <f t="shared" si="14"/>
        <v>Perry</v>
      </c>
    </row>
    <row r="69" spans="18:26" x14ac:dyDescent="0.25">
      <c r="R69" s="22">
        <f t="shared" si="2"/>
        <v>11</v>
      </c>
      <c r="S69" s="456" t="str">
        <f t="shared" si="16"/>
        <v>X10</v>
      </c>
      <c r="T69" s="468" t="str">
        <f t="shared" si="18"/>
        <v>Ryan Ettus</v>
      </c>
      <c r="U69" s="474" t="str">
        <f t="shared" si="3"/>
        <v>Ryan</v>
      </c>
      <c r="V69" s="22" t="str">
        <f t="shared" si="4"/>
        <v>Ettus</v>
      </c>
      <c r="X69" s="461" t="str">
        <f t="shared" si="12"/>
        <v>X10</v>
      </c>
      <c r="Y69" s="462" t="str">
        <f t="shared" si="13"/>
        <v>Ettus</v>
      </c>
      <c r="Z69" s="462" t="str">
        <f t="shared" si="14"/>
        <v>Ryan</v>
      </c>
    </row>
    <row r="70" spans="18:26" x14ac:dyDescent="0.25">
      <c r="R70" s="22">
        <f t="shared" si="2"/>
        <v>12</v>
      </c>
      <c r="S70" s="456" t="str">
        <f t="shared" si="16"/>
        <v>X31</v>
      </c>
      <c r="T70" s="468" t="str">
        <f t="shared" si="18"/>
        <v>Todd Davis</v>
      </c>
      <c r="U70" s="474" t="str">
        <f t="shared" si="3"/>
        <v>Todd</v>
      </c>
      <c r="V70" s="22" t="str">
        <f t="shared" si="4"/>
        <v>Davis</v>
      </c>
      <c r="X70" s="461" t="str">
        <f t="shared" si="12"/>
        <v>X31</v>
      </c>
      <c r="Y70" s="462" t="str">
        <f t="shared" si="13"/>
        <v>Davis</v>
      </c>
      <c r="Z70" s="462" t="str">
        <f t="shared" si="14"/>
        <v>Todd</v>
      </c>
    </row>
    <row r="71" spans="18:26" x14ac:dyDescent="0.25">
      <c r="R71" s="22">
        <f t="shared" ref="R71:R74" si="19">R70+1</f>
        <v>13</v>
      </c>
      <c r="S71" s="456" t="str">
        <f t="shared" si="16"/>
        <v>CVN</v>
      </c>
      <c r="T71" s="468" t="str">
        <f t="shared" si="18"/>
        <v>Paul Toupin</v>
      </c>
      <c r="U71" s="474" t="str">
        <f t="shared" ref="U71:U74" si="20" xml:space="preserve">   IF(   OR(  T71 = 0, T71= "" ), "",   LEFT( T71,  FIND(  " ", T71 ) - 1  )  )</f>
        <v>Paul</v>
      </c>
      <c r="V71" s="22" t="str">
        <f t="shared" ref="V71:V74" si="21" xml:space="preserve">   IF(   OR(  T71 = 0, T71= "" ), "",    RIGHT(  T71,  LEN( T71 ) - FIND( " ", T71 )  )  )</f>
        <v>Toupin</v>
      </c>
      <c r="X71" s="461" t="str">
        <f t="shared" si="12"/>
        <v>CVN</v>
      </c>
      <c r="Y71" s="462" t="str">
        <f t="shared" si="13"/>
        <v>Toupin</v>
      </c>
      <c r="Z71" s="462" t="str">
        <f t="shared" si="14"/>
        <v>Paul</v>
      </c>
    </row>
    <row r="72" spans="18:26" x14ac:dyDescent="0.25">
      <c r="R72" s="22">
        <f t="shared" si="19"/>
        <v>14</v>
      </c>
      <c r="S72" s="456" t="str">
        <f t="shared" si="16"/>
        <v>O46</v>
      </c>
      <c r="T72" s="468" t="str">
        <f t="shared" si="18"/>
        <v xml:space="preserve">Steve Gilliland </v>
      </c>
      <c r="U72" s="474" t="str">
        <f t="shared" si="20"/>
        <v>Steve</v>
      </c>
      <c r="V72" s="22" t="str">
        <f t="shared" si="21"/>
        <v xml:space="preserve">Gilliland </v>
      </c>
      <c r="X72" s="461" t="str">
        <f t="shared" si="12"/>
        <v>O46</v>
      </c>
      <c r="Y72" s="462" t="str">
        <f t="shared" si="13"/>
        <v xml:space="preserve">Gilliland </v>
      </c>
      <c r="Z72" s="462" t="str">
        <f t="shared" si="14"/>
        <v>Steve</v>
      </c>
    </row>
    <row r="73" spans="18:26" x14ac:dyDescent="0.25">
      <c r="R73" s="22">
        <f t="shared" si="19"/>
        <v>15</v>
      </c>
      <c r="S73" s="456" t="str">
        <f t="shared" si="16"/>
        <v>O87</v>
      </c>
      <c r="T73" s="468" t="str">
        <f t="shared" si="18"/>
        <v>Gary Crockett</v>
      </c>
      <c r="U73" s="474" t="str">
        <f t="shared" si="20"/>
        <v>Gary</v>
      </c>
      <c r="V73" s="22" t="str">
        <f t="shared" si="21"/>
        <v>Crockett</v>
      </c>
      <c r="X73" s="461" t="str">
        <f t="shared" si="12"/>
        <v>O87</v>
      </c>
      <c r="Y73" s="462" t="str">
        <f t="shared" si="13"/>
        <v>Crockett</v>
      </c>
      <c r="Z73" s="462" t="str">
        <f t="shared" si="14"/>
        <v>Gary</v>
      </c>
    </row>
    <row r="74" spans="18:26" x14ac:dyDescent="0.25">
      <c r="R74" s="22">
        <f t="shared" si="19"/>
        <v>16</v>
      </c>
      <c r="S74" s="456">
        <f t="shared" si="16"/>
        <v>0</v>
      </c>
      <c r="T74" s="468">
        <f t="shared" si="18"/>
        <v>0</v>
      </c>
      <c r="U74" s="474" t="str">
        <f t="shared" si="20"/>
        <v/>
      </c>
      <c r="V74" s="22" t="str">
        <f t="shared" si="21"/>
        <v/>
      </c>
      <c r="X74" s="461" t="str">
        <f t="shared" si="12"/>
        <v/>
      </c>
      <c r="Y74" s="462" t="str">
        <f t="shared" si="13"/>
        <v/>
      </c>
      <c r="Z74" s="462" t="str">
        <f t="shared" si="14"/>
        <v/>
      </c>
    </row>
    <row r="75" spans="18:26" x14ac:dyDescent="0.25">
      <c r="X75" s="463"/>
      <c r="Y75" s="464"/>
      <c r="Z75" s="464"/>
    </row>
  </sheetData>
  <sortState xmlns:xlrd2="http://schemas.microsoft.com/office/spreadsheetml/2017/richdata2" ref="D6:H22">
    <sortCondition ref="D6"/>
  </sortState>
  <pageMargins left="0.2" right="0.2" top="0.5" bottom="0.25" header="0.3" footer="0.3"/>
  <pageSetup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B2:V44"/>
  <sheetViews>
    <sheetView showGridLines="0" topLeftCell="A19" zoomScale="130" zoomScaleNormal="130" workbookViewId="0">
      <selection activeCell="Q35" sqref="Q35"/>
    </sheetView>
  </sheetViews>
  <sheetFormatPr defaultColWidth="9.140625" defaultRowHeight="15" x14ac:dyDescent="0.25"/>
  <cols>
    <col min="1" max="2" width="2.7109375" style="21" customWidth="1"/>
    <col min="3" max="3" width="3.5703125" style="21" bestFit="1" customWidth="1"/>
    <col min="4" max="4" width="5.7109375" style="21" customWidth="1"/>
    <col min="5" max="7" width="6.7109375" style="21" customWidth="1"/>
    <col min="8" max="8" width="7.85546875" style="21" customWidth="1"/>
    <col min="9" max="24" width="6.7109375" style="21" customWidth="1"/>
    <col min="25" max="25" width="2.7109375" style="21" customWidth="1"/>
    <col min="26" max="29" width="6.7109375" style="21" customWidth="1"/>
    <col min="30" max="16384" width="9.140625" style="21"/>
  </cols>
  <sheetData>
    <row r="2" spans="2:15" ht="18.75" x14ac:dyDescent="0.3">
      <c r="B2" s="25" t="s">
        <v>153</v>
      </c>
      <c r="F2" s="25">
        <f xml:space="preserve"> Calendar!E2</f>
        <v>2025</v>
      </c>
    </row>
    <row r="4" spans="2:15" x14ac:dyDescent="0.25">
      <c r="C4" s="21" t="s">
        <v>147</v>
      </c>
      <c r="I4" s="103"/>
      <c r="J4" s="104" t="s">
        <v>145</v>
      </c>
      <c r="K4" s="105"/>
    </row>
    <row r="5" spans="2:15" x14ac:dyDescent="0.25">
      <c r="C5" s="89" t="s">
        <v>136</v>
      </c>
      <c r="D5" s="49" t="s">
        <v>86</v>
      </c>
      <c r="E5" s="82"/>
      <c r="F5" s="88" t="s">
        <v>124</v>
      </c>
      <c r="G5" s="88"/>
      <c r="H5" s="88"/>
      <c r="I5" s="106"/>
      <c r="J5" s="107" t="s">
        <v>144</v>
      </c>
      <c r="K5" s="108"/>
      <c r="M5" s="109" t="s">
        <v>137</v>
      </c>
      <c r="N5" s="110"/>
      <c r="O5" s="111"/>
    </row>
    <row r="6" spans="2:15" x14ac:dyDescent="0.25">
      <c r="C6" s="90">
        <v>1</v>
      </c>
      <c r="D6" s="487" t="s">
        <v>96</v>
      </c>
      <c r="E6" s="488" t="s">
        <v>119</v>
      </c>
      <c r="F6" s="489"/>
      <c r="G6" s="489"/>
      <c r="H6" s="490"/>
      <c r="I6" s="102"/>
      <c r="J6" s="114" t="s">
        <v>148</v>
      </c>
      <c r="K6" s="95"/>
      <c r="M6" s="167" t="s">
        <v>141</v>
      </c>
      <c r="N6" s="168"/>
      <c r="O6" s="169"/>
    </row>
    <row r="7" spans="2:15" x14ac:dyDescent="0.25">
      <c r="C7" s="91">
        <v>2</v>
      </c>
      <c r="D7" s="487" t="s">
        <v>97</v>
      </c>
      <c r="E7" s="488" t="s">
        <v>120</v>
      </c>
      <c r="F7" s="489"/>
      <c r="G7" s="489"/>
      <c r="H7" s="490"/>
      <c r="I7" s="102"/>
      <c r="J7" s="114" t="s">
        <v>148</v>
      </c>
      <c r="K7" s="95"/>
      <c r="M7" s="96" t="s">
        <v>138</v>
      </c>
      <c r="N7" s="94"/>
      <c r="O7" s="95"/>
    </row>
    <row r="8" spans="2:15" x14ac:dyDescent="0.25">
      <c r="C8" s="91">
        <v>3</v>
      </c>
      <c r="D8" s="50" t="s">
        <v>88</v>
      </c>
      <c r="E8" s="83" t="s">
        <v>114</v>
      </c>
      <c r="F8" s="85"/>
      <c r="G8" s="85"/>
      <c r="H8" s="79"/>
      <c r="I8" s="102"/>
      <c r="J8" s="114" t="s">
        <v>262</v>
      </c>
      <c r="K8" s="95"/>
      <c r="M8" s="97" t="s">
        <v>139</v>
      </c>
      <c r="N8" s="93"/>
      <c r="O8" s="95"/>
    </row>
    <row r="9" spans="2:15" x14ac:dyDescent="0.25">
      <c r="C9" s="91">
        <v>4</v>
      </c>
      <c r="D9" s="50" t="s">
        <v>92</v>
      </c>
      <c r="E9" s="83" t="s">
        <v>150</v>
      </c>
      <c r="F9" s="85"/>
      <c r="G9" s="85"/>
      <c r="H9" s="79"/>
      <c r="I9" s="102"/>
      <c r="J9" s="114" t="s">
        <v>262</v>
      </c>
      <c r="K9" s="95"/>
      <c r="M9" s="98" t="s">
        <v>140</v>
      </c>
      <c r="N9" s="94"/>
      <c r="O9" s="95"/>
    </row>
    <row r="10" spans="2:15" x14ac:dyDescent="0.25">
      <c r="C10" s="91">
        <v>5</v>
      </c>
      <c r="D10" s="51" t="s">
        <v>89</v>
      </c>
      <c r="E10" s="84" t="s">
        <v>115</v>
      </c>
      <c r="F10" s="86"/>
      <c r="G10" s="86"/>
      <c r="H10" s="80"/>
      <c r="I10" s="102"/>
      <c r="J10" s="114" t="s">
        <v>262</v>
      </c>
      <c r="K10" s="95"/>
      <c r="M10" s="166" t="s">
        <v>142</v>
      </c>
      <c r="N10" s="93"/>
      <c r="O10" s="95"/>
    </row>
    <row r="11" spans="2:15" x14ac:dyDescent="0.25">
      <c r="C11" s="91">
        <v>6</v>
      </c>
      <c r="D11" s="51" t="s">
        <v>93</v>
      </c>
      <c r="E11" s="84" t="s">
        <v>117</v>
      </c>
      <c r="F11" s="86"/>
      <c r="G11" s="86"/>
      <c r="H11" s="80"/>
      <c r="I11" s="102"/>
      <c r="J11" s="114" t="s">
        <v>262</v>
      </c>
      <c r="K11" s="95"/>
      <c r="M11" s="99" t="s">
        <v>208</v>
      </c>
      <c r="N11" s="119"/>
      <c r="O11" s="100"/>
    </row>
    <row r="12" spans="2:15" x14ac:dyDescent="0.25">
      <c r="C12" s="91">
        <v>7</v>
      </c>
      <c r="D12" s="405" t="s">
        <v>90</v>
      </c>
      <c r="E12" s="406" t="s">
        <v>116</v>
      </c>
      <c r="F12" s="407"/>
      <c r="G12" s="87"/>
      <c r="H12" s="81"/>
      <c r="I12" s="102"/>
      <c r="J12" s="114" t="s">
        <v>262</v>
      </c>
      <c r="K12" s="95"/>
      <c r="M12" s="170" t="s">
        <v>143</v>
      </c>
      <c r="N12" s="171"/>
      <c r="O12" s="172"/>
    </row>
    <row r="13" spans="2:15" x14ac:dyDescent="0.25">
      <c r="C13" s="91">
        <v>8</v>
      </c>
      <c r="D13" s="405" t="s">
        <v>94</v>
      </c>
      <c r="E13" s="406" t="s">
        <v>151</v>
      </c>
      <c r="F13" s="407"/>
      <c r="G13" s="87"/>
      <c r="H13" s="81"/>
      <c r="I13" s="102"/>
      <c r="J13" s="114" t="s">
        <v>262</v>
      </c>
      <c r="K13" s="95"/>
    </row>
    <row r="14" spans="2:15" x14ac:dyDescent="0.25">
      <c r="C14" s="91">
        <v>9</v>
      </c>
      <c r="D14" s="116" t="s">
        <v>87</v>
      </c>
      <c r="E14" s="117" t="s">
        <v>113</v>
      </c>
      <c r="F14" s="408"/>
      <c r="G14" s="408"/>
      <c r="H14" s="409"/>
      <c r="I14" s="102"/>
      <c r="J14" s="114" t="s">
        <v>262</v>
      </c>
      <c r="K14" s="95"/>
    </row>
    <row r="15" spans="2:15" x14ac:dyDescent="0.25">
      <c r="C15" s="91">
        <v>10</v>
      </c>
      <c r="D15" s="116" t="s">
        <v>91</v>
      </c>
      <c r="E15" s="117" t="s">
        <v>149</v>
      </c>
      <c r="F15" s="408"/>
      <c r="G15" s="408"/>
      <c r="H15" s="409"/>
      <c r="I15" s="102"/>
      <c r="J15" s="114" t="s">
        <v>262</v>
      </c>
      <c r="K15" s="95"/>
    </row>
    <row r="16" spans="2:15" x14ac:dyDescent="0.25">
      <c r="C16" s="91">
        <v>11</v>
      </c>
      <c r="D16" s="410" t="s">
        <v>98</v>
      </c>
      <c r="E16" s="411" t="s">
        <v>121</v>
      </c>
      <c r="F16" s="412"/>
      <c r="G16" s="412"/>
      <c r="H16" s="413"/>
      <c r="I16" s="102"/>
      <c r="J16" s="114" t="s">
        <v>262</v>
      </c>
      <c r="K16" s="95"/>
    </row>
    <row r="17" spans="3:22" x14ac:dyDescent="0.25">
      <c r="C17" s="91">
        <v>12</v>
      </c>
      <c r="D17" s="410" t="s">
        <v>99</v>
      </c>
      <c r="E17" s="411" t="s">
        <v>152</v>
      </c>
      <c r="F17" s="412"/>
      <c r="G17" s="412"/>
      <c r="H17" s="413"/>
      <c r="I17" s="102"/>
      <c r="J17" s="114" t="s">
        <v>262</v>
      </c>
      <c r="K17" s="95"/>
    </row>
    <row r="18" spans="3:22" x14ac:dyDescent="0.25">
      <c r="C18" s="91">
        <v>13</v>
      </c>
      <c r="D18" s="495" t="s">
        <v>305</v>
      </c>
      <c r="E18" s="496" t="s">
        <v>307</v>
      </c>
      <c r="F18" s="497"/>
      <c r="G18" s="497"/>
      <c r="H18" s="498"/>
      <c r="I18" s="102"/>
      <c r="J18" s="114" t="s">
        <v>262</v>
      </c>
      <c r="K18" s="95"/>
    </row>
    <row r="19" spans="3:22" x14ac:dyDescent="0.25">
      <c r="C19" s="91">
        <v>14</v>
      </c>
      <c r="D19" s="495" t="s">
        <v>306</v>
      </c>
      <c r="E19" s="496" t="s">
        <v>308</v>
      </c>
      <c r="F19" s="497"/>
      <c r="G19" s="497"/>
      <c r="H19" s="498"/>
      <c r="I19" s="102"/>
      <c r="J19" s="114" t="s">
        <v>262</v>
      </c>
      <c r="K19" s="95"/>
    </row>
    <row r="20" spans="3:22" x14ac:dyDescent="0.25">
      <c r="C20" s="91">
        <v>15</v>
      </c>
      <c r="D20" s="491" t="s">
        <v>95</v>
      </c>
      <c r="E20" s="492" t="s">
        <v>118</v>
      </c>
      <c r="F20" s="493"/>
      <c r="G20" s="493"/>
      <c r="H20" s="494"/>
      <c r="I20" s="102"/>
      <c r="J20" s="114" t="s">
        <v>148</v>
      </c>
      <c r="K20" s="95"/>
      <c r="N20" s="21" t="s">
        <v>217</v>
      </c>
    </row>
    <row r="21" spans="3:22" x14ac:dyDescent="0.25">
      <c r="C21" s="91">
        <v>16</v>
      </c>
      <c r="D21" s="397" t="s">
        <v>100</v>
      </c>
      <c r="E21" s="398" t="s">
        <v>122</v>
      </c>
      <c r="F21" s="399"/>
      <c r="G21" s="399"/>
      <c r="H21" s="400"/>
      <c r="I21" s="102"/>
      <c r="J21" s="114" t="s">
        <v>148</v>
      </c>
      <c r="K21" s="95"/>
      <c r="N21" s="129">
        <v>34</v>
      </c>
      <c r="O21" s="129">
        <v>35</v>
      </c>
      <c r="P21" s="131">
        <v>34.200000000000003</v>
      </c>
      <c r="Q21" s="132">
        <v>34.5</v>
      </c>
    </row>
    <row r="22" spans="3:22" x14ac:dyDescent="0.25">
      <c r="C22" s="92">
        <v>17</v>
      </c>
      <c r="D22" s="401" t="s">
        <v>101</v>
      </c>
      <c r="E22" s="402" t="s">
        <v>123</v>
      </c>
      <c r="F22" s="403"/>
      <c r="G22" s="403"/>
      <c r="H22" s="404"/>
      <c r="I22" s="101"/>
      <c r="J22" s="115" t="s">
        <v>148</v>
      </c>
      <c r="K22" s="100"/>
      <c r="N22" s="127">
        <v>32</v>
      </c>
      <c r="O22" s="127">
        <v>34</v>
      </c>
      <c r="P22" s="133">
        <v>32.299999999999997</v>
      </c>
      <c r="Q22" s="134">
        <v>33.299999999999997</v>
      </c>
    </row>
    <row r="23" spans="3:22" x14ac:dyDescent="0.25">
      <c r="N23" s="130">
        <v>33.9</v>
      </c>
      <c r="O23" s="130">
        <v>35.700000000000003</v>
      </c>
      <c r="P23" s="118">
        <v>34.6</v>
      </c>
      <c r="Q23" s="118">
        <v>34.700000000000003</v>
      </c>
    </row>
    <row r="24" spans="3:22" x14ac:dyDescent="0.25">
      <c r="J24" s="21" t="s">
        <v>216</v>
      </c>
    </row>
    <row r="25" spans="3:22" x14ac:dyDescent="0.25">
      <c r="E25" s="21" t="s">
        <v>146</v>
      </c>
      <c r="J25" s="379">
        <v>0.2</v>
      </c>
      <c r="K25" s="379">
        <f>J25</f>
        <v>0.2</v>
      </c>
      <c r="L25" s="379">
        <v>-0.3</v>
      </c>
      <c r="M25" s="379">
        <f t="shared" ref="M25" si="0">L25</f>
        <v>-0.3</v>
      </c>
    </row>
    <row r="26" spans="3:22" x14ac:dyDescent="0.25">
      <c r="E26" s="28" t="s">
        <v>85</v>
      </c>
      <c r="F26" s="29">
        <v>1</v>
      </c>
      <c r="G26" s="30">
        <f>F26+1</f>
        <v>2</v>
      </c>
      <c r="H26" s="30">
        <f t="shared" ref="H26:V26" si="1">G26+1</f>
        <v>3</v>
      </c>
      <c r="I26" s="30">
        <f>H26+1</f>
        <v>4</v>
      </c>
      <c r="J26" s="30">
        <f t="shared" si="1"/>
        <v>5</v>
      </c>
      <c r="K26" s="30">
        <f t="shared" si="1"/>
        <v>6</v>
      </c>
      <c r="L26" s="30">
        <f t="shared" si="1"/>
        <v>7</v>
      </c>
      <c r="M26" s="30">
        <f t="shared" si="1"/>
        <v>8</v>
      </c>
      <c r="N26" s="30">
        <f t="shared" si="1"/>
        <v>9</v>
      </c>
      <c r="O26" s="30">
        <f t="shared" si="1"/>
        <v>10</v>
      </c>
      <c r="P26" s="30">
        <f t="shared" si="1"/>
        <v>11</v>
      </c>
      <c r="Q26" s="30">
        <f t="shared" si="1"/>
        <v>12</v>
      </c>
      <c r="R26" s="30">
        <f t="shared" si="1"/>
        <v>13</v>
      </c>
      <c r="S26" s="30">
        <f t="shared" si="1"/>
        <v>14</v>
      </c>
      <c r="T26" s="30">
        <f t="shared" si="1"/>
        <v>15</v>
      </c>
      <c r="U26" s="30">
        <f t="shared" si="1"/>
        <v>16</v>
      </c>
      <c r="V26" s="30">
        <f t="shared" si="1"/>
        <v>17</v>
      </c>
    </row>
    <row r="27" spans="3:22" x14ac:dyDescent="0.25">
      <c r="E27" s="31" t="s">
        <v>86</v>
      </c>
      <c r="F27" s="36" t="s">
        <v>88</v>
      </c>
      <c r="G27" s="36" t="s">
        <v>92</v>
      </c>
      <c r="H27" s="414" t="s">
        <v>87</v>
      </c>
      <c r="I27" s="415" t="s">
        <v>91</v>
      </c>
      <c r="J27" s="43" t="s">
        <v>89</v>
      </c>
      <c r="K27" s="43" t="s">
        <v>93</v>
      </c>
      <c r="L27" s="436" t="s">
        <v>90</v>
      </c>
      <c r="M27" s="436" t="s">
        <v>94</v>
      </c>
      <c r="N27" s="426" t="s">
        <v>98</v>
      </c>
      <c r="O27" s="40" t="s">
        <v>99</v>
      </c>
      <c r="P27" s="475" t="s">
        <v>305</v>
      </c>
      <c r="Q27" s="476" t="s">
        <v>306</v>
      </c>
      <c r="R27" s="415"/>
      <c r="S27" s="426"/>
      <c r="T27" s="40"/>
      <c r="U27" s="44" t="s">
        <v>100</v>
      </c>
      <c r="V27" s="436" t="s">
        <v>101</v>
      </c>
    </row>
    <row r="28" spans="3:22" x14ac:dyDescent="0.25">
      <c r="C28" s="73"/>
      <c r="D28" s="67"/>
      <c r="E28" s="59" t="s">
        <v>102</v>
      </c>
      <c r="F28" s="145">
        <v>110</v>
      </c>
      <c r="G28" s="146">
        <v>116</v>
      </c>
      <c r="H28" s="418">
        <v>122</v>
      </c>
      <c r="I28" s="416">
        <v>121</v>
      </c>
      <c r="J28" s="147">
        <v>118</v>
      </c>
      <c r="K28" s="147">
        <v>122</v>
      </c>
      <c r="L28" s="437">
        <v>115</v>
      </c>
      <c r="M28" s="438">
        <v>121</v>
      </c>
      <c r="N28" s="427">
        <v>124</v>
      </c>
      <c r="O28" s="428">
        <v>124</v>
      </c>
      <c r="P28" s="477">
        <v>124</v>
      </c>
      <c r="Q28" s="478">
        <v>128</v>
      </c>
      <c r="R28" s="416"/>
      <c r="S28" s="427"/>
      <c r="T28" s="428"/>
      <c r="U28" s="136">
        <f>J28+K28</f>
        <v>240</v>
      </c>
      <c r="V28" s="450">
        <f>L28+M28</f>
        <v>236</v>
      </c>
    </row>
    <row r="29" spans="3:22" x14ac:dyDescent="0.25">
      <c r="C29" s="74"/>
      <c r="D29" s="68" t="s">
        <v>134</v>
      </c>
      <c r="E29" s="60" t="s">
        <v>103</v>
      </c>
      <c r="F29" s="148">
        <v>104</v>
      </c>
      <c r="G29" s="149">
        <v>114</v>
      </c>
      <c r="H29" s="414">
        <v>121</v>
      </c>
      <c r="I29" s="415">
        <v>119</v>
      </c>
      <c r="J29" s="150">
        <v>115</v>
      </c>
      <c r="K29" s="150">
        <v>113</v>
      </c>
      <c r="L29" s="439">
        <v>109</v>
      </c>
      <c r="M29" s="440">
        <v>115</v>
      </c>
      <c r="N29" s="426">
        <v>118</v>
      </c>
      <c r="O29" s="40">
        <v>118</v>
      </c>
      <c r="P29" s="475">
        <v>124</v>
      </c>
      <c r="Q29" s="476">
        <v>128</v>
      </c>
      <c r="R29" s="415"/>
      <c r="S29" s="426"/>
      <c r="T29" s="40"/>
      <c r="U29" s="51">
        <f t="shared" ref="U29:U33" si="2">J29+K29</f>
        <v>228</v>
      </c>
      <c r="V29" s="436">
        <f t="shared" ref="V29:V33" si="3">L29+M29</f>
        <v>224</v>
      </c>
    </row>
    <row r="30" spans="3:22" x14ac:dyDescent="0.25">
      <c r="C30" s="75"/>
      <c r="D30" s="69"/>
      <c r="E30" s="61" t="s">
        <v>104</v>
      </c>
      <c r="F30" s="148">
        <v>105</v>
      </c>
      <c r="G30" s="149">
        <v>123</v>
      </c>
      <c r="H30" s="419">
        <v>116</v>
      </c>
      <c r="I30" s="417">
        <v>118</v>
      </c>
      <c r="J30" s="150">
        <v>114</v>
      </c>
      <c r="K30" s="150">
        <v>119</v>
      </c>
      <c r="L30" s="439">
        <v>114</v>
      </c>
      <c r="M30" s="440">
        <v>118</v>
      </c>
      <c r="N30" s="41">
        <v>117</v>
      </c>
      <c r="O30" s="42">
        <v>117</v>
      </c>
      <c r="P30" s="479">
        <v>118</v>
      </c>
      <c r="Q30" s="480">
        <v>124</v>
      </c>
      <c r="R30" s="417"/>
      <c r="S30" s="41"/>
      <c r="T30" s="42"/>
      <c r="U30" s="137">
        <f t="shared" si="2"/>
        <v>233</v>
      </c>
      <c r="V30" s="451">
        <f t="shared" si="3"/>
        <v>232</v>
      </c>
    </row>
    <row r="31" spans="3:22" x14ac:dyDescent="0.25">
      <c r="C31" s="73"/>
      <c r="D31" s="67"/>
      <c r="E31" s="59" t="s">
        <v>102</v>
      </c>
      <c r="F31" s="128">
        <v>32.6</v>
      </c>
      <c r="G31" s="128">
        <v>33</v>
      </c>
      <c r="H31" s="420">
        <v>35.9</v>
      </c>
      <c r="I31" s="421">
        <v>36.5</v>
      </c>
      <c r="J31" s="129">
        <f t="shared" ref="J31:M33" si="4" xml:space="preserve">  N21 + J$25</f>
        <v>34.200000000000003</v>
      </c>
      <c r="K31" s="129">
        <f t="shared" si="4"/>
        <v>35.200000000000003</v>
      </c>
      <c r="L31" s="441">
        <f t="shared" si="4"/>
        <v>33.900000000000006</v>
      </c>
      <c r="M31" s="442">
        <f t="shared" si="4"/>
        <v>34.200000000000003</v>
      </c>
      <c r="N31" s="429">
        <v>35.200000000000003</v>
      </c>
      <c r="O31" s="430">
        <v>35.200000000000003</v>
      </c>
      <c r="P31" s="481">
        <v>35</v>
      </c>
      <c r="Q31" s="482">
        <v>35.299999999999997</v>
      </c>
      <c r="R31" s="421"/>
      <c r="S31" s="429"/>
      <c r="T31" s="430"/>
      <c r="U31" s="138">
        <f>J31+K31</f>
        <v>69.400000000000006</v>
      </c>
      <c r="V31" s="452">
        <f t="shared" si="3"/>
        <v>68.100000000000009</v>
      </c>
    </row>
    <row r="32" spans="3:22" x14ac:dyDescent="0.25">
      <c r="C32" s="74"/>
      <c r="D32" s="76" t="s">
        <v>106</v>
      </c>
      <c r="E32" s="60" t="s">
        <v>103</v>
      </c>
      <c r="F32" s="126">
        <v>31.5</v>
      </c>
      <c r="G32" s="126">
        <v>32.299999999999997</v>
      </c>
      <c r="H32" s="422">
        <v>34.9</v>
      </c>
      <c r="I32" s="423">
        <v>35.5</v>
      </c>
      <c r="J32" s="127">
        <f t="shared" si="4"/>
        <v>32.200000000000003</v>
      </c>
      <c r="K32" s="127">
        <f t="shared" si="4"/>
        <v>34.200000000000003</v>
      </c>
      <c r="L32" s="443">
        <f t="shared" si="4"/>
        <v>31.999999999999996</v>
      </c>
      <c r="M32" s="444">
        <f t="shared" si="4"/>
        <v>33</v>
      </c>
      <c r="N32" s="431">
        <v>34.200000000000003</v>
      </c>
      <c r="O32" s="432">
        <v>34.200000000000003</v>
      </c>
      <c r="P32" s="483">
        <v>37</v>
      </c>
      <c r="Q32" s="484">
        <v>35.299999999999997</v>
      </c>
      <c r="R32" s="423"/>
      <c r="S32" s="431"/>
      <c r="T32" s="432"/>
      <c r="U32" s="139">
        <f t="shared" si="2"/>
        <v>66.400000000000006</v>
      </c>
      <c r="V32" s="453">
        <f t="shared" si="3"/>
        <v>65</v>
      </c>
    </row>
    <row r="33" spans="3:22" x14ac:dyDescent="0.25">
      <c r="C33" s="75"/>
      <c r="D33" s="77"/>
      <c r="E33" s="61" t="s">
        <v>104</v>
      </c>
      <c r="F33" s="135">
        <v>32.799999999999997</v>
      </c>
      <c r="G33" s="135">
        <v>33.4</v>
      </c>
      <c r="H33" s="424">
        <v>35.6</v>
      </c>
      <c r="I33" s="425">
        <v>35.700000000000003</v>
      </c>
      <c r="J33" s="130">
        <f t="shared" si="4"/>
        <v>34.1</v>
      </c>
      <c r="K33" s="130">
        <f t="shared" si="4"/>
        <v>35.900000000000006</v>
      </c>
      <c r="L33" s="445">
        <f t="shared" si="4"/>
        <v>34.300000000000004</v>
      </c>
      <c r="M33" s="445">
        <f t="shared" si="4"/>
        <v>34.400000000000006</v>
      </c>
      <c r="N33" s="433">
        <v>33.799999999999997</v>
      </c>
      <c r="O33" s="434">
        <v>33.799999999999997</v>
      </c>
      <c r="P33" s="485">
        <v>34.200000000000003</v>
      </c>
      <c r="Q33" s="486">
        <v>35.299999999999997</v>
      </c>
      <c r="R33" s="425"/>
      <c r="S33" s="433"/>
      <c r="T33" s="434"/>
      <c r="U33" s="140">
        <f t="shared" si="2"/>
        <v>70</v>
      </c>
      <c r="V33" s="454">
        <f t="shared" si="3"/>
        <v>68.700000000000017</v>
      </c>
    </row>
    <row r="34" spans="3:22" x14ac:dyDescent="0.25">
      <c r="C34" s="73"/>
      <c r="D34" s="78"/>
      <c r="E34" s="59" t="s">
        <v>102</v>
      </c>
      <c r="F34" s="45">
        <v>34</v>
      </c>
      <c r="G34" s="45">
        <v>35</v>
      </c>
      <c r="H34" s="418">
        <v>36</v>
      </c>
      <c r="I34" s="416">
        <v>36</v>
      </c>
      <c r="J34" s="46">
        <v>36</v>
      </c>
      <c r="K34" s="46">
        <v>36</v>
      </c>
      <c r="L34" s="446">
        <v>36</v>
      </c>
      <c r="M34" s="446">
        <v>36</v>
      </c>
      <c r="N34" s="427">
        <v>36</v>
      </c>
      <c r="O34" s="428">
        <v>36</v>
      </c>
      <c r="P34" s="477">
        <v>36</v>
      </c>
      <c r="Q34" s="478">
        <v>36</v>
      </c>
      <c r="R34" s="416"/>
      <c r="S34" s="427"/>
      <c r="T34" s="428"/>
      <c r="U34" s="136">
        <v>72</v>
      </c>
      <c r="V34" s="450">
        <v>72</v>
      </c>
    </row>
    <row r="35" spans="3:22" x14ac:dyDescent="0.25">
      <c r="C35" s="74"/>
      <c r="D35" s="76" t="s">
        <v>105</v>
      </c>
      <c r="E35" s="60" t="s">
        <v>103</v>
      </c>
      <c r="F35" s="45">
        <v>34</v>
      </c>
      <c r="G35" s="45">
        <v>35</v>
      </c>
      <c r="H35" s="414">
        <v>36</v>
      </c>
      <c r="I35" s="415">
        <v>36</v>
      </c>
      <c r="J35" s="46">
        <v>36</v>
      </c>
      <c r="K35" s="46">
        <v>36</v>
      </c>
      <c r="L35" s="446">
        <v>36</v>
      </c>
      <c r="M35" s="446">
        <v>36</v>
      </c>
      <c r="N35" s="426">
        <v>36</v>
      </c>
      <c r="O35" s="40">
        <v>36</v>
      </c>
      <c r="P35" s="475">
        <v>36</v>
      </c>
      <c r="Q35" s="476">
        <v>36</v>
      </c>
      <c r="R35" s="415"/>
      <c r="S35" s="426"/>
      <c r="T35" s="40"/>
      <c r="U35" s="51">
        <v>72</v>
      </c>
      <c r="V35" s="436">
        <v>72</v>
      </c>
    </row>
    <row r="36" spans="3:22" x14ac:dyDescent="0.25">
      <c r="C36" s="75"/>
      <c r="D36" s="69"/>
      <c r="E36" s="61" t="s">
        <v>104</v>
      </c>
      <c r="F36" s="47">
        <v>34</v>
      </c>
      <c r="G36" s="47">
        <v>35</v>
      </c>
      <c r="H36" s="419">
        <v>36</v>
      </c>
      <c r="I36" s="417">
        <v>36</v>
      </c>
      <c r="J36" s="48">
        <v>36</v>
      </c>
      <c r="K36" s="48">
        <v>36</v>
      </c>
      <c r="L36" s="447">
        <v>36</v>
      </c>
      <c r="M36" s="447">
        <v>36</v>
      </c>
      <c r="N36" s="41">
        <v>36</v>
      </c>
      <c r="O36" s="42">
        <v>36</v>
      </c>
      <c r="P36" s="479">
        <v>36</v>
      </c>
      <c r="Q36" s="480">
        <v>36</v>
      </c>
      <c r="R36" s="417"/>
      <c r="S36" s="41"/>
      <c r="T36" s="42"/>
      <c r="U36" s="137">
        <v>72</v>
      </c>
      <c r="V36" s="451">
        <v>72</v>
      </c>
    </row>
    <row r="37" spans="3:22" x14ac:dyDescent="0.25">
      <c r="C37" s="70"/>
      <c r="D37" s="64"/>
      <c r="E37" s="32" t="s">
        <v>102</v>
      </c>
      <c r="F37" s="53">
        <f t="shared" ref="F37:G39" si="5">F34-F31</f>
        <v>1.3999999999999986</v>
      </c>
      <c r="G37" s="53">
        <f t="shared" si="5"/>
        <v>2</v>
      </c>
      <c r="H37" s="420">
        <f t="shared" ref="H37:I37" si="6">H34-H31</f>
        <v>0.10000000000000142</v>
      </c>
      <c r="I37" s="421">
        <f t="shared" si="6"/>
        <v>-0.5</v>
      </c>
      <c r="J37" s="54">
        <f t="shared" ref="J37:N37" si="7">J34-J31</f>
        <v>1.7999999999999972</v>
      </c>
      <c r="K37" s="54">
        <f t="shared" si="7"/>
        <v>0.79999999999999716</v>
      </c>
      <c r="L37" s="448">
        <f t="shared" si="7"/>
        <v>2.0999999999999943</v>
      </c>
      <c r="M37" s="448">
        <f t="shared" si="7"/>
        <v>1.7999999999999972</v>
      </c>
      <c r="N37" s="429">
        <f t="shared" si="7"/>
        <v>0.79999999999999716</v>
      </c>
      <c r="O37" s="430">
        <v>1.8</v>
      </c>
      <c r="P37" s="481">
        <v>1</v>
      </c>
      <c r="Q37" s="482">
        <v>0.7</v>
      </c>
      <c r="R37" s="421"/>
      <c r="S37" s="429"/>
      <c r="T37" s="430"/>
      <c r="U37" s="138">
        <f t="shared" ref="U37:V39" si="8">U34-U31</f>
        <v>2.5999999999999943</v>
      </c>
      <c r="V37" s="452">
        <f t="shared" si="8"/>
        <v>3.8999999999999915</v>
      </c>
    </row>
    <row r="38" spans="3:22" x14ac:dyDescent="0.25">
      <c r="C38" s="71"/>
      <c r="D38" s="65" t="s">
        <v>133</v>
      </c>
      <c r="E38" s="31" t="s">
        <v>103</v>
      </c>
      <c r="F38" s="55">
        <f t="shared" si="5"/>
        <v>2.5</v>
      </c>
      <c r="G38" s="55">
        <f t="shared" si="5"/>
        <v>2.7000000000000028</v>
      </c>
      <c r="H38" s="422">
        <f t="shared" ref="H38:I38" si="9">H35-H32</f>
        <v>1.1000000000000014</v>
      </c>
      <c r="I38" s="423">
        <f t="shared" si="9"/>
        <v>0.5</v>
      </c>
      <c r="J38" s="56">
        <f t="shared" ref="J38:O38" si="10">J35-J32</f>
        <v>3.7999999999999972</v>
      </c>
      <c r="K38" s="56">
        <f t="shared" si="10"/>
        <v>1.7999999999999972</v>
      </c>
      <c r="L38" s="449">
        <f t="shared" si="10"/>
        <v>4.0000000000000036</v>
      </c>
      <c r="M38" s="449">
        <f t="shared" si="10"/>
        <v>3</v>
      </c>
      <c r="N38" s="431">
        <f t="shared" si="10"/>
        <v>1.7999999999999972</v>
      </c>
      <c r="O38" s="432">
        <f t="shared" si="10"/>
        <v>1.7999999999999972</v>
      </c>
      <c r="P38" s="483">
        <v>-1</v>
      </c>
      <c r="Q38" s="484">
        <v>0.7</v>
      </c>
      <c r="R38" s="423"/>
      <c r="S38" s="431"/>
      <c r="T38" s="432"/>
      <c r="U38" s="139">
        <f t="shared" si="8"/>
        <v>5.5999999999999943</v>
      </c>
      <c r="V38" s="453">
        <f t="shared" si="8"/>
        <v>7</v>
      </c>
    </row>
    <row r="39" spans="3:22" x14ac:dyDescent="0.25">
      <c r="C39" s="72"/>
      <c r="D39" s="66"/>
      <c r="E39" s="33" t="s">
        <v>104</v>
      </c>
      <c r="F39" s="57">
        <f t="shared" si="5"/>
        <v>1.2000000000000028</v>
      </c>
      <c r="G39" s="57">
        <f t="shared" si="5"/>
        <v>1.6000000000000014</v>
      </c>
      <c r="H39" s="424">
        <f t="shared" ref="H39:I39" si="11">H36-H33</f>
        <v>0.39999999999999858</v>
      </c>
      <c r="I39" s="425">
        <f t="shared" si="11"/>
        <v>0.29999999999999716</v>
      </c>
      <c r="J39" s="58">
        <f t="shared" ref="J39:O39" si="12">J36-J33</f>
        <v>1.8999999999999986</v>
      </c>
      <c r="K39" s="58">
        <f t="shared" si="12"/>
        <v>9.9999999999994316E-2</v>
      </c>
      <c r="L39" s="445">
        <f t="shared" si="12"/>
        <v>1.6999999999999957</v>
      </c>
      <c r="M39" s="445">
        <f t="shared" si="12"/>
        <v>1.5999999999999943</v>
      </c>
      <c r="N39" s="433">
        <f t="shared" si="12"/>
        <v>2.2000000000000028</v>
      </c>
      <c r="O39" s="434">
        <f t="shared" si="12"/>
        <v>2.2000000000000028</v>
      </c>
      <c r="P39" s="485">
        <v>1.8</v>
      </c>
      <c r="Q39" s="486">
        <v>0.7</v>
      </c>
      <c r="R39" s="425"/>
      <c r="S39" s="433"/>
      <c r="T39" s="434"/>
      <c r="U39" s="140">
        <f t="shared" si="8"/>
        <v>2</v>
      </c>
      <c r="V39" s="454">
        <f t="shared" si="8"/>
        <v>3.2999999999999829</v>
      </c>
    </row>
    <row r="40" spans="3:22" x14ac:dyDescent="0.25">
      <c r="C40" s="70"/>
      <c r="D40" s="64"/>
      <c r="E40" s="32" t="s">
        <v>102</v>
      </c>
      <c r="F40" s="37" t="s">
        <v>107</v>
      </c>
      <c r="G40" s="37" t="s">
        <v>107</v>
      </c>
      <c r="H40" s="35" t="s">
        <v>108</v>
      </c>
      <c r="I40" s="35" t="s">
        <v>108</v>
      </c>
      <c r="J40" s="52" t="s">
        <v>108</v>
      </c>
      <c r="K40" s="52" t="s">
        <v>108</v>
      </c>
      <c r="L40" s="52" t="s">
        <v>108</v>
      </c>
      <c r="M40" s="52" t="s">
        <v>108</v>
      </c>
      <c r="N40" s="37" t="s">
        <v>107</v>
      </c>
      <c r="O40" s="37" t="s">
        <v>107</v>
      </c>
      <c r="P40" s="35" t="s">
        <v>108</v>
      </c>
      <c r="Q40" s="35" t="s">
        <v>108</v>
      </c>
      <c r="R40" s="35"/>
      <c r="S40" s="37"/>
      <c r="T40" s="37"/>
      <c r="U40" s="52" t="s">
        <v>108</v>
      </c>
      <c r="V40" s="52" t="s">
        <v>108</v>
      </c>
    </row>
    <row r="41" spans="3:22" x14ac:dyDescent="0.25">
      <c r="C41" s="71"/>
      <c r="D41" s="65" t="s">
        <v>135</v>
      </c>
      <c r="E41" s="31" t="s">
        <v>103</v>
      </c>
      <c r="F41" s="35" t="s">
        <v>108</v>
      </c>
      <c r="G41" s="38" t="s">
        <v>108</v>
      </c>
      <c r="H41" s="41" t="s">
        <v>111</v>
      </c>
      <c r="I41" s="41" t="s">
        <v>111</v>
      </c>
      <c r="J41" s="39" t="s">
        <v>109</v>
      </c>
      <c r="K41" s="39" t="s">
        <v>109</v>
      </c>
      <c r="L41" s="39" t="s">
        <v>110</v>
      </c>
      <c r="M41" s="39" t="s">
        <v>110</v>
      </c>
      <c r="N41" s="35" t="s">
        <v>108</v>
      </c>
      <c r="O41" s="35" t="s">
        <v>108</v>
      </c>
      <c r="P41" s="35" t="s">
        <v>108</v>
      </c>
      <c r="Q41" s="35" t="s">
        <v>108</v>
      </c>
      <c r="R41" s="41"/>
      <c r="S41" s="35"/>
      <c r="T41" s="35"/>
      <c r="U41" s="39" t="s">
        <v>109</v>
      </c>
      <c r="V41" s="39" t="s">
        <v>110</v>
      </c>
    </row>
    <row r="42" spans="3:22" x14ac:dyDescent="0.25">
      <c r="C42" s="72"/>
      <c r="D42" s="66"/>
      <c r="E42" s="33" t="s">
        <v>104</v>
      </c>
      <c r="F42" s="435" t="s">
        <v>109</v>
      </c>
      <c r="G42" s="435" t="s">
        <v>109</v>
      </c>
      <c r="H42" s="34" t="s">
        <v>112</v>
      </c>
      <c r="I42" s="34" t="s">
        <v>112</v>
      </c>
      <c r="J42" s="34" t="s">
        <v>112</v>
      </c>
      <c r="K42" s="34" t="s">
        <v>112</v>
      </c>
      <c r="L42" s="34" t="s">
        <v>112</v>
      </c>
      <c r="M42" s="34" t="s">
        <v>112</v>
      </c>
      <c r="N42" s="41" t="s">
        <v>111</v>
      </c>
      <c r="O42" s="41" t="s">
        <v>111</v>
      </c>
      <c r="P42" s="41" t="s">
        <v>111</v>
      </c>
      <c r="Q42" s="41" t="s">
        <v>111</v>
      </c>
      <c r="R42" s="34"/>
      <c r="S42" s="41"/>
      <c r="T42" s="41"/>
      <c r="U42" s="34" t="s">
        <v>112</v>
      </c>
      <c r="V42" s="34" t="s">
        <v>112</v>
      </c>
    </row>
    <row r="44" spans="3:22" x14ac:dyDescent="0.25">
      <c r="E44" s="62" t="s">
        <v>125</v>
      </c>
    </row>
  </sheetData>
  <sortState xmlns:xlrd2="http://schemas.microsoft.com/office/spreadsheetml/2017/richdata2" ref="C9:E23">
    <sortCondition ref="C8"/>
  </sortState>
  <pageMargins left="0.2" right="0.2" top="0.25" bottom="0.25" header="0.3" footer="0.3"/>
  <pageSetup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AG103"/>
  <sheetViews>
    <sheetView showGridLines="0" topLeftCell="A4" zoomScale="85" zoomScaleNormal="85" workbookViewId="0"/>
  </sheetViews>
  <sheetFormatPr defaultRowHeight="15.75" x14ac:dyDescent="0.25"/>
  <cols>
    <col min="1" max="2" width="3" style="198" customWidth="1"/>
    <col min="3" max="3" width="3" style="199" customWidth="1"/>
    <col min="4" max="4" width="6.42578125" style="198" customWidth="1"/>
    <col min="5" max="10" width="5.7109375" style="198" customWidth="1"/>
    <col min="11" max="11" width="4.140625" style="198" customWidth="1"/>
    <col min="12" max="16" width="5.7109375" style="198" customWidth="1"/>
    <col min="17" max="17" width="7.42578125" style="198" bestFit="1" customWidth="1"/>
    <col min="18" max="18" width="3" style="198" customWidth="1"/>
    <col min="19" max="19" width="3.7109375" style="198" customWidth="1"/>
    <col min="20" max="20" width="6.85546875" style="198" bestFit="1" customWidth="1"/>
    <col min="21" max="26" width="5.7109375" style="198" customWidth="1"/>
    <col min="27" max="27" width="2.7109375" style="198" customWidth="1"/>
    <col min="28" max="32" width="5.7109375" style="198" customWidth="1"/>
    <col min="33" max="16384" width="9.140625" style="198"/>
  </cols>
  <sheetData>
    <row r="2" spans="2:33" ht="18.75" x14ac:dyDescent="0.3">
      <c r="B2" s="378" t="s">
        <v>250</v>
      </c>
      <c r="C2" s="377"/>
    </row>
    <row r="3" spans="2:33" s="254" customFormat="1" ht="15" x14ac:dyDescent="0.25">
      <c r="B3" s="369"/>
      <c r="C3" s="266"/>
      <c r="D3" s="376"/>
    </row>
    <row r="4" spans="2:33" s="254" customFormat="1" x14ac:dyDescent="0.25">
      <c r="B4" s="369"/>
      <c r="C4" s="370" t="s">
        <v>249</v>
      </c>
      <c r="D4" s="376"/>
      <c r="E4" s="198"/>
      <c r="F4" s="198"/>
      <c r="I4" s="198"/>
      <c r="J4" s="198"/>
      <c r="K4" s="369" t="s">
        <v>248</v>
      </c>
      <c r="S4" s="266" t="s">
        <v>234</v>
      </c>
      <c r="AG4" s="198"/>
    </row>
    <row r="5" spans="2:33" s="254" customFormat="1" ht="16.5" thickBot="1" x14ac:dyDescent="0.3">
      <c r="B5" s="369"/>
      <c r="C5" s="370"/>
      <c r="D5" s="330" t="s">
        <v>247</v>
      </c>
      <c r="K5" s="254" t="s">
        <v>246</v>
      </c>
      <c r="S5" s="266"/>
      <c r="U5" s="330" t="s">
        <v>233</v>
      </c>
      <c r="AB5" s="254" t="s">
        <v>232</v>
      </c>
      <c r="AC5" s="198"/>
      <c r="AG5" s="198"/>
    </row>
    <row r="6" spans="2:33" s="254" customFormat="1" ht="16.5" thickBot="1" x14ac:dyDescent="0.3">
      <c r="B6" s="369"/>
      <c r="C6" s="370"/>
      <c r="D6" s="380" t="s">
        <v>237</v>
      </c>
      <c r="E6" s="381">
        <f ca="1" xml:space="preserve">  AVERAGE(  E9:E18 )</f>
        <v>-4.4692511592014927E-2</v>
      </c>
      <c r="F6" s="381">
        <f ca="1" xml:space="preserve">  AVERAGE(  F9:F18 )</f>
        <v>4.718594606953963E-2</v>
      </c>
      <c r="G6" s="383">
        <f ca="1" xml:space="preserve">  AVERAGE(  G9:G18 )</f>
        <v>0.23494695402503074</v>
      </c>
      <c r="H6" s="383">
        <f ca="1" xml:space="preserve">  AVERAGE(  H9:H18 )</f>
        <v>-0.28661651700894458</v>
      </c>
      <c r="I6" s="382"/>
      <c r="L6" s="254" t="s">
        <v>245</v>
      </c>
      <c r="S6" s="266"/>
      <c r="T6" s="291">
        <v>2023</v>
      </c>
      <c r="U6" s="329" t="s">
        <v>231</v>
      </c>
      <c r="V6" s="328" t="s">
        <v>230</v>
      </c>
      <c r="W6" s="328" t="s">
        <v>229</v>
      </c>
      <c r="X6" s="328" t="s">
        <v>228</v>
      </c>
      <c r="Y6" s="327" t="s">
        <v>227</v>
      </c>
      <c r="Z6" s="326" t="s">
        <v>226</v>
      </c>
      <c r="AB6" s="328" t="s">
        <v>230</v>
      </c>
      <c r="AC6" s="328" t="s">
        <v>229</v>
      </c>
      <c r="AD6" s="328" t="s">
        <v>228</v>
      </c>
      <c r="AE6" s="327" t="s">
        <v>227</v>
      </c>
      <c r="AF6" s="326" t="s">
        <v>226</v>
      </c>
      <c r="AG6" s="198"/>
    </row>
    <row r="7" spans="2:33" s="254" customFormat="1" x14ac:dyDescent="0.25">
      <c r="B7" s="369"/>
      <c r="C7" s="370"/>
      <c r="E7" s="375">
        <v>1</v>
      </c>
      <c r="F7" s="375">
        <v>2</v>
      </c>
      <c r="G7" s="375">
        <v>3</v>
      </c>
      <c r="H7" s="375">
        <v>4</v>
      </c>
      <c r="I7" s="375">
        <v>5</v>
      </c>
      <c r="L7" s="254" t="s">
        <v>244</v>
      </c>
      <c r="S7" s="266"/>
      <c r="T7" s="290"/>
      <c r="U7" s="325"/>
      <c r="V7" s="323"/>
      <c r="W7" s="324"/>
      <c r="X7" s="323"/>
      <c r="Y7" s="322"/>
      <c r="Z7" s="321"/>
      <c r="AB7" s="320"/>
      <c r="AC7" s="209"/>
      <c r="AD7" s="209"/>
      <c r="AE7" s="210"/>
      <c r="AF7" s="209"/>
      <c r="AG7" s="198"/>
    </row>
    <row r="8" spans="2:33" s="254" customFormat="1" x14ac:dyDescent="0.25">
      <c r="B8" s="369"/>
      <c r="C8" s="370"/>
      <c r="E8" s="371" t="s">
        <v>96</v>
      </c>
      <c r="F8" s="374" t="s">
        <v>88</v>
      </c>
      <c r="G8" s="373" t="s">
        <v>89</v>
      </c>
      <c r="H8" s="372" t="s">
        <v>90</v>
      </c>
      <c r="I8" s="371" t="s">
        <v>87</v>
      </c>
      <c r="K8" s="254" t="s">
        <v>243</v>
      </c>
      <c r="S8" s="266"/>
      <c r="T8" s="318"/>
      <c r="U8" s="317"/>
      <c r="V8" s="315"/>
      <c r="W8" s="316"/>
      <c r="X8" s="315"/>
      <c r="Y8" s="314"/>
      <c r="Z8" s="313"/>
      <c r="AB8" s="320"/>
      <c r="AC8" s="209"/>
      <c r="AD8" s="209"/>
      <c r="AE8" s="210"/>
      <c r="AF8" s="209"/>
      <c r="AG8" s="198"/>
    </row>
    <row r="9" spans="2:33" s="254" customFormat="1" x14ac:dyDescent="0.25">
      <c r="B9" s="369"/>
      <c r="C9" s="370"/>
      <c r="D9" s="356">
        <v>2023</v>
      </c>
      <c r="E9" s="209"/>
      <c r="F9" s="209"/>
      <c r="G9" s="209"/>
      <c r="H9" s="209"/>
      <c r="I9" s="209"/>
      <c r="L9" s="254" t="s">
        <v>242</v>
      </c>
      <c r="S9" s="266"/>
      <c r="T9" s="307"/>
      <c r="U9" s="312"/>
      <c r="V9" s="310"/>
      <c r="W9" s="311"/>
      <c r="X9" s="310"/>
      <c r="Y9" s="309"/>
      <c r="Z9" s="308"/>
      <c r="AB9" s="320"/>
      <c r="AC9" s="209"/>
      <c r="AD9" s="209"/>
      <c r="AE9" s="210"/>
      <c r="AF9" s="209"/>
      <c r="AG9" s="198"/>
    </row>
    <row r="10" spans="2:33" s="254" customFormat="1" x14ac:dyDescent="0.25">
      <c r="B10" s="369"/>
      <c r="C10" s="370"/>
      <c r="D10" s="347">
        <f t="shared" ref="D10:D18" si="0">D9-1</f>
        <v>2022</v>
      </c>
      <c r="E10" s="209"/>
      <c r="F10" s="209"/>
      <c r="G10" s="209"/>
      <c r="H10" s="209"/>
      <c r="I10" s="209"/>
      <c r="L10" s="254" t="s">
        <v>241</v>
      </c>
      <c r="S10" s="266"/>
      <c r="T10" s="307"/>
      <c r="U10" s="306"/>
      <c r="V10" s="304"/>
      <c r="W10" s="305"/>
      <c r="X10" s="304"/>
      <c r="Y10" s="303"/>
      <c r="Z10" s="302"/>
      <c r="AB10" s="320"/>
      <c r="AC10" s="209"/>
      <c r="AD10" s="209"/>
      <c r="AE10" s="210"/>
      <c r="AF10" s="209"/>
      <c r="AG10" s="198"/>
    </row>
    <row r="11" spans="2:33" s="254" customFormat="1" ht="16.5" thickBot="1" x14ac:dyDescent="0.3">
      <c r="B11" s="369"/>
      <c r="C11" s="370"/>
      <c r="D11" s="347">
        <f t="shared" si="0"/>
        <v>2021</v>
      </c>
      <c r="E11" s="209">
        <f ca="1" xml:space="preserve">  OFFSET(  $AF$6,  MATCH(  $D25,  $T$6:$T$68, 0 ) - 1  +  E$7,  0  )</f>
        <v>-0.53977754017252177</v>
      </c>
      <c r="F11" s="209">
        <f ca="1" xml:space="preserve">  OFFSET(  $AF$6,  MATCH(  $D25,  $T$6:$T$68, 0 ) - 1  +  F$7,  0  )</f>
        <v>-3.9777540172521775E-2</v>
      </c>
      <c r="G11" s="209">
        <f ca="1" xml:space="preserve">  OFFSET(  $AF$6,  MATCH(  $D25,  $T$6:$T$68, 0 ) - 1  +  G$7,  0  )</f>
        <v>0.16022245982747796</v>
      </c>
      <c r="H11" s="209">
        <f ca="1" xml:space="preserve">  OFFSET(  $AF$6,  MATCH(  $D25,  $T$6:$T$68, 0 ) - 1  +  H$7,  0  )</f>
        <v>-0.93977754017252213</v>
      </c>
      <c r="I11" s="209">
        <f ca="1" xml:space="preserve">  OFFSET(  $AF$6,  MATCH(  $D25,  $T$6:$T$68, 0 ) - 1  +  I$7,  0  )</f>
        <v>-0.33977754017252204</v>
      </c>
      <c r="S11" s="266"/>
      <c r="T11" s="301"/>
      <c r="U11" s="300"/>
      <c r="V11" s="299"/>
      <c r="W11" s="299"/>
      <c r="X11" s="299"/>
      <c r="Y11" s="298"/>
      <c r="Z11" s="297"/>
      <c r="AB11" s="320"/>
      <c r="AC11" s="209"/>
      <c r="AD11" s="209"/>
      <c r="AE11" s="210"/>
      <c r="AF11" s="209"/>
      <c r="AG11" s="198"/>
    </row>
    <row r="12" spans="2:33" s="254" customFormat="1" x14ac:dyDescent="0.25">
      <c r="B12" s="369"/>
      <c r="C12" s="370"/>
      <c r="D12" s="347">
        <f t="shared" si="0"/>
        <v>2020</v>
      </c>
      <c r="E12" s="209">
        <f t="shared" ref="E12:H18" ca="1" si="1" xml:space="preserve">  OFFSET(  $AF$6,  MATCH(  $D26,  $T$6:$T$68, 0 ) - 1  +  E$7,  0  )</f>
        <v>-0.11798266837765015</v>
      </c>
      <c r="F12" s="209">
        <f t="shared" ca="1" si="1"/>
        <v>-0.50019420683918847</v>
      </c>
      <c r="G12" s="209">
        <f t="shared" ca="1" si="1"/>
        <v>9.5110877906573688E-2</v>
      </c>
      <c r="H12" s="209">
        <f t="shared" ca="1" si="1"/>
        <v>-0.56601867492429525</v>
      </c>
      <c r="I12" s="209"/>
      <c r="J12" s="254" t="s">
        <v>240</v>
      </c>
      <c r="N12" s="369"/>
      <c r="O12" s="370"/>
      <c r="P12" s="369"/>
      <c r="S12" s="266"/>
      <c r="T12" s="319"/>
      <c r="U12" s="295"/>
      <c r="V12" s="294"/>
      <c r="W12" s="294"/>
      <c r="X12" s="294"/>
      <c r="Y12" s="294"/>
      <c r="Z12" s="293"/>
      <c r="AB12" s="204"/>
      <c r="AC12" s="203"/>
      <c r="AD12" s="203"/>
      <c r="AE12" s="204"/>
      <c r="AF12" s="203"/>
      <c r="AG12" s="198"/>
    </row>
    <row r="13" spans="2:33" s="254" customFormat="1" ht="16.5" thickBot="1" x14ac:dyDescent="0.3">
      <c r="B13" s="369"/>
      <c r="C13" s="266"/>
      <c r="D13" s="347">
        <f t="shared" si="0"/>
        <v>2019</v>
      </c>
      <c r="E13" s="209">
        <f t="shared" ca="1" si="1"/>
        <v>-0.19533309572807767</v>
      </c>
      <c r="F13" s="209">
        <f t="shared" ca="1" si="1"/>
        <v>-0.22141454582223874</v>
      </c>
      <c r="G13" s="209">
        <f t="shared" ca="1" si="1"/>
        <v>0.20231285530770426</v>
      </c>
      <c r="H13" s="209">
        <f t="shared" ca="1" si="1"/>
        <v>0.1610845287929954</v>
      </c>
      <c r="I13" s="209"/>
      <c r="N13" s="369"/>
      <c r="O13" s="266"/>
      <c r="P13" s="369"/>
      <c r="S13" s="266"/>
      <c r="T13" s="198">
        <v>2022</v>
      </c>
      <c r="U13" s="198"/>
      <c r="V13" s="292"/>
      <c r="W13" s="198"/>
      <c r="X13" s="198"/>
      <c r="Y13" s="198"/>
      <c r="Z13" s="198"/>
      <c r="AG13" s="198"/>
    </row>
    <row r="14" spans="2:33" s="254" customFormat="1" ht="15.75" customHeight="1" x14ac:dyDescent="0.25">
      <c r="B14" s="369"/>
      <c r="C14" s="266"/>
      <c r="D14" s="347">
        <f t="shared" si="0"/>
        <v>2018</v>
      </c>
      <c r="E14" s="209">
        <f t="shared" ca="1" si="1"/>
        <v>-0.36570328091326276</v>
      </c>
      <c r="F14" s="209">
        <f t="shared" ca="1" si="1"/>
        <v>0.28383495982747853</v>
      </c>
      <c r="G14" s="209">
        <f t="shared" ca="1" si="1"/>
        <v>0.38951933482747814</v>
      </c>
      <c r="H14" s="209">
        <f t="shared" ca="1" si="1"/>
        <v>-6.0677011071992748E-2</v>
      </c>
      <c r="I14" s="209"/>
      <c r="N14" s="369"/>
      <c r="O14" s="266"/>
      <c r="P14" s="369"/>
      <c r="S14" s="266"/>
      <c r="T14" s="290"/>
      <c r="U14" s="289" t="s">
        <v>96</v>
      </c>
      <c r="V14" s="287"/>
      <c r="W14" s="288"/>
      <c r="X14" s="287"/>
      <c r="Y14" s="286"/>
      <c r="Z14" s="285"/>
      <c r="AB14" s="230"/>
      <c r="AC14" s="229"/>
      <c r="AD14" s="229"/>
      <c r="AE14" s="230"/>
      <c r="AF14" s="229"/>
      <c r="AG14" s="198"/>
    </row>
    <row r="15" spans="2:33" s="254" customFormat="1" x14ac:dyDescent="0.25">
      <c r="B15" s="369"/>
      <c r="C15" s="266"/>
      <c r="D15" s="347">
        <f t="shared" si="0"/>
        <v>2017</v>
      </c>
      <c r="E15" s="209">
        <f t="shared" ca="1" si="1"/>
        <v>-8.9068320314365845E-2</v>
      </c>
      <c r="F15" s="209">
        <f t="shared" ca="1" si="1"/>
        <v>0.11471981432483247</v>
      </c>
      <c r="G15" s="209">
        <f t="shared" ca="1" si="1"/>
        <v>0.31445658681160538</v>
      </c>
      <c r="H15" s="209">
        <f t="shared" ca="1" si="1"/>
        <v>-0.25149498808918835</v>
      </c>
      <c r="I15" s="209"/>
      <c r="N15" s="369"/>
      <c r="O15" s="266"/>
      <c r="P15" s="369"/>
      <c r="S15" s="266"/>
      <c r="T15" s="318" t="s">
        <v>224</v>
      </c>
      <c r="U15" s="317" t="s">
        <v>88</v>
      </c>
      <c r="V15" s="315"/>
      <c r="W15" s="316"/>
      <c r="X15" s="315"/>
      <c r="Y15" s="314"/>
      <c r="Z15" s="313"/>
      <c r="AB15" s="210"/>
      <c r="AC15" s="209"/>
      <c r="AD15" s="209"/>
      <c r="AE15" s="210"/>
      <c r="AF15" s="209"/>
      <c r="AG15" s="198"/>
    </row>
    <row r="16" spans="2:33" s="254" customFormat="1" x14ac:dyDescent="0.25">
      <c r="B16" s="369"/>
      <c r="C16" s="266"/>
      <c r="D16" s="347">
        <f t="shared" si="0"/>
        <v>2016</v>
      </c>
      <c r="E16" s="209">
        <f t="shared" ca="1" si="1"/>
        <v>0.50659927142168115</v>
      </c>
      <c r="F16" s="209">
        <f t="shared" ca="1" si="1"/>
        <v>0.65084745982747805</v>
      </c>
      <c r="G16" s="209">
        <f t="shared" ca="1" si="1"/>
        <v>0.3785020297199515</v>
      </c>
      <c r="H16" s="209">
        <f t="shared" ca="1" si="1"/>
        <v>-3.4132378882199443E-2</v>
      </c>
      <c r="I16" s="209"/>
      <c r="N16" s="369"/>
      <c r="O16" s="266"/>
      <c r="P16" s="369"/>
      <c r="S16" s="266"/>
      <c r="T16" s="307" t="s">
        <v>223</v>
      </c>
      <c r="U16" s="312" t="s">
        <v>89</v>
      </c>
      <c r="V16" s="310"/>
      <c r="W16" s="311"/>
      <c r="X16" s="310"/>
      <c r="Y16" s="309"/>
      <c r="Z16" s="308"/>
      <c r="AB16" s="210"/>
      <c r="AC16" s="209"/>
      <c r="AD16" s="209"/>
      <c r="AE16" s="210"/>
      <c r="AF16" s="209"/>
      <c r="AG16" s="198"/>
    </row>
    <row r="17" spans="2:33" s="254" customFormat="1" x14ac:dyDescent="0.25">
      <c r="B17" s="369"/>
      <c r="C17" s="266"/>
      <c r="D17" s="347">
        <f t="shared" si="0"/>
        <v>2015</v>
      </c>
      <c r="E17" s="209">
        <f t="shared" ca="1" si="1"/>
        <v>0.41498456300208098</v>
      </c>
      <c r="F17" s="209">
        <f t="shared" ca="1" si="1"/>
        <v>-9.8716934111916288E-2</v>
      </c>
      <c r="G17" s="209">
        <f t="shared" ca="1" si="1"/>
        <v>0.34057960268462084</v>
      </c>
      <c r="H17" s="209">
        <f t="shared" ca="1" si="1"/>
        <v>-0.41120462350585507</v>
      </c>
      <c r="I17" s="209"/>
      <c r="N17" s="369"/>
      <c r="O17" s="266"/>
      <c r="P17" s="369"/>
      <c r="S17" s="266"/>
      <c r="T17" s="307"/>
      <c r="U17" s="306" t="s">
        <v>90</v>
      </c>
      <c r="V17" s="304"/>
      <c r="W17" s="305"/>
      <c r="X17" s="304"/>
      <c r="Y17" s="303"/>
      <c r="Z17" s="302"/>
      <c r="AB17" s="210"/>
      <c r="AC17" s="209"/>
      <c r="AD17" s="209"/>
      <c r="AE17" s="210"/>
      <c r="AF17" s="209"/>
      <c r="AG17" s="198"/>
    </row>
    <row r="18" spans="2:33" s="254" customFormat="1" ht="16.5" thickBot="1" x14ac:dyDescent="0.3">
      <c r="B18" s="369"/>
      <c r="C18" s="266"/>
      <c r="D18" s="339">
        <f t="shared" si="0"/>
        <v>2014</v>
      </c>
      <c r="E18" s="333">
        <f t="shared" ca="1" si="1"/>
        <v>2.8740978345996648E-2</v>
      </c>
      <c r="F18" s="333">
        <f t="shared" ca="1" si="1"/>
        <v>0.18818856152239327</v>
      </c>
      <c r="G18" s="333">
        <f t="shared" ca="1" si="1"/>
        <v>-1.1281148851658429E-3</v>
      </c>
      <c r="H18" s="333">
        <f t="shared" ca="1" si="1"/>
        <v>-0.19071144821849906</v>
      </c>
      <c r="I18" s="333"/>
      <c r="N18" s="369"/>
      <c r="O18" s="266"/>
      <c r="P18" s="369"/>
      <c r="S18" s="266"/>
      <c r="T18" s="301"/>
      <c r="U18" s="300" t="s">
        <v>87</v>
      </c>
      <c r="V18" s="299"/>
      <c r="W18" s="299"/>
      <c r="X18" s="299"/>
      <c r="Y18" s="298"/>
      <c r="Z18" s="297"/>
      <c r="AB18" s="210"/>
      <c r="AC18" s="209"/>
      <c r="AD18" s="209"/>
      <c r="AE18" s="210"/>
      <c r="AF18" s="209"/>
      <c r="AG18" s="198"/>
    </row>
    <row r="19" spans="2:33" s="254" customFormat="1" x14ac:dyDescent="0.25">
      <c r="C19" s="266"/>
      <c r="S19" s="266"/>
      <c r="T19" s="296"/>
      <c r="U19" s="295" t="s">
        <v>222</v>
      </c>
      <c r="V19" s="294"/>
      <c r="W19" s="294"/>
      <c r="X19" s="294"/>
      <c r="Y19" s="294"/>
      <c r="Z19" s="293"/>
      <c r="AB19" s="204"/>
      <c r="AC19" s="203"/>
      <c r="AD19" s="203"/>
      <c r="AE19" s="204"/>
      <c r="AF19" s="203"/>
      <c r="AG19" s="198"/>
    </row>
    <row r="20" spans="2:33" s="254" customFormat="1" ht="16.5" thickBot="1" x14ac:dyDescent="0.3">
      <c r="C20" s="266" t="s">
        <v>239</v>
      </c>
      <c r="H20" s="368" t="s">
        <v>233</v>
      </c>
      <c r="L20" s="254" t="s">
        <v>238</v>
      </c>
      <c r="S20" s="266"/>
      <c r="T20" s="198">
        <v>2021</v>
      </c>
      <c r="U20" s="198"/>
      <c r="V20" s="292"/>
      <c r="W20" s="198"/>
      <c r="X20" s="198"/>
      <c r="Y20" s="198"/>
      <c r="Z20" s="198"/>
      <c r="AG20" s="198"/>
    </row>
    <row r="21" spans="2:33" s="254" customFormat="1" ht="16.5" thickBot="1" x14ac:dyDescent="0.3">
      <c r="C21" s="266"/>
      <c r="E21" s="367" t="s">
        <v>237</v>
      </c>
      <c r="F21" s="366">
        <f ca="1" xml:space="preserve">  AVERAGE( F23:F32 )</f>
        <v>4.2749025951591246</v>
      </c>
      <c r="G21" s="366">
        <f ca="1" xml:space="preserve">  AVERAGE( G23:G32 )</f>
        <v>3.5128214231268711</v>
      </c>
      <c r="H21" s="366">
        <f ca="1" xml:space="preserve">  AVERAGE( H23:H32 )</f>
        <v>2.8163350764574644</v>
      </c>
      <c r="I21" s="365">
        <f ca="1" xml:space="preserve">  AVERAGE( I23:I32 )</f>
        <v>2.3811894435138208</v>
      </c>
      <c r="J21" s="364">
        <f ca="1" xml:space="preserve">  AVERAGE( J23:J32 )</f>
        <v>3.239777540172522</v>
      </c>
      <c r="L21" s="363">
        <f ca="1" xml:space="preserve">  AVERAGE( L23:L32 )</f>
        <v>1.9032394707859825E-16</v>
      </c>
      <c r="M21" s="363">
        <f ca="1" xml:space="preserve">  AVERAGE( M23:M32 )</f>
        <v>2.2204460492503131E-16</v>
      </c>
      <c r="N21" s="363">
        <f ca="1" xml:space="preserve">  AVERAGE( N23:N32 )</f>
        <v>1.6653345369377348E-16</v>
      </c>
      <c r="O21" s="362">
        <f ca="1" xml:space="preserve">  AVERAGE( O23:O32 )</f>
        <v>-3.0531133177191805E-16</v>
      </c>
      <c r="P21" s="361">
        <f ca="1" xml:space="preserve">  AVERAGE( P23:P32 )</f>
        <v>1.1102230246251565E-16</v>
      </c>
      <c r="S21" s="266"/>
      <c r="T21" s="290"/>
      <c r="U21" s="289" t="s">
        <v>96</v>
      </c>
      <c r="V21" s="287">
        <v>3.5</v>
      </c>
      <c r="W21" s="288">
        <v>2.7</v>
      </c>
      <c r="X21" s="287">
        <v>3</v>
      </c>
      <c r="Y21" s="286">
        <v>1.6</v>
      </c>
      <c r="Z21" s="285">
        <v>2.7</v>
      </c>
      <c r="AB21" s="230">
        <f t="shared" ref="AB21:AF26" ca="1" si="2" xml:space="preserve">   IF(  V21 = "",  "",   V21 - F$21  )</f>
        <v>-0.77490259515912463</v>
      </c>
      <c r="AC21" s="229">
        <f t="shared" ca="1" si="2"/>
        <v>-0.81282142312687089</v>
      </c>
      <c r="AD21" s="229">
        <f t="shared" ca="1" si="2"/>
        <v>0.18366492354253561</v>
      </c>
      <c r="AE21" s="230">
        <f t="shared" ca="1" si="2"/>
        <v>-0.78118944351382069</v>
      </c>
      <c r="AF21" s="229">
        <f t="shared" ca="1" si="2"/>
        <v>-0.53977754017252177</v>
      </c>
      <c r="AG21" s="198"/>
    </row>
    <row r="22" spans="2:33" s="254" customFormat="1" x14ac:dyDescent="0.25">
      <c r="C22" s="266"/>
      <c r="E22" s="360" t="s">
        <v>231</v>
      </c>
      <c r="F22" s="359" t="s">
        <v>230</v>
      </c>
      <c r="G22" s="359" t="s">
        <v>229</v>
      </c>
      <c r="H22" s="359" t="s">
        <v>228</v>
      </c>
      <c r="I22" s="358" t="s">
        <v>227</v>
      </c>
      <c r="J22" s="357" t="s">
        <v>226</v>
      </c>
      <c r="L22" s="359" t="s">
        <v>230</v>
      </c>
      <c r="M22" s="359" t="s">
        <v>229</v>
      </c>
      <c r="N22" s="359" t="s">
        <v>228</v>
      </c>
      <c r="O22" s="358" t="s">
        <v>227</v>
      </c>
      <c r="P22" s="357" t="s">
        <v>226</v>
      </c>
      <c r="S22" s="266"/>
      <c r="T22" s="318" t="s">
        <v>224</v>
      </c>
      <c r="U22" s="317" t="s">
        <v>88</v>
      </c>
      <c r="V22" s="315">
        <v>4.0999999999999996</v>
      </c>
      <c r="W22" s="316">
        <v>3.5</v>
      </c>
      <c r="X22" s="315">
        <v>2.7</v>
      </c>
      <c r="Y22" s="314">
        <v>1.9</v>
      </c>
      <c r="Z22" s="313">
        <v>3.2</v>
      </c>
      <c r="AB22" s="210">
        <f t="shared" ca="1" si="2"/>
        <v>-0.17490259515912499</v>
      </c>
      <c r="AC22" s="209">
        <f t="shared" ca="1" si="2"/>
        <v>-1.2821423126871068E-2</v>
      </c>
      <c r="AD22" s="209">
        <f t="shared" ca="1" si="2"/>
        <v>-0.11633507645746421</v>
      </c>
      <c r="AE22" s="210">
        <f t="shared" ca="1" si="2"/>
        <v>-0.48118944351382087</v>
      </c>
      <c r="AF22" s="209">
        <f t="shared" ca="1" si="2"/>
        <v>-3.9777540172521775E-2</v>
      </c>
      <c r="AG22" s="198"/>
    </row>
    <row r="23" spans="2:33" s="254" customFormat="1" x14ac:dyDescent="0.25">
      <c r="C23" s="340">
        <v>5</v>
      </c>
      <c r="D23" s="356">
        <v>2023</v>
      </c>
      <c r="E23" s="346" t="s">
        <v>222</v>
      </c>
      <c r="F23" s="355"/>
      <c r="G23" s="354"/>
      <c r="H23" s="354"/>
      <c r="I23" s="353"/>
      <c r="J23" s="352"/>
      <c r="L23" s="209"/>
      <c r="M23" s="209"/>
      <c r="N23" s="209"/>
      <c r="O23" s="210"/>
      <c r="P23" s="341"/>
      <c r="S23" s="266"/>
      <c r="T23" s="307" t="s">
        <v>223</v>
      </c>
      <c r="U23" s="312" t="s">
        <v>89</v>
      </c>
      <c r="V23" s="310">
        <v>4</v>
      </c>
      <c r="W23" s="311">
        <v>4.0999999999999996</v>
      </c>
      <c r="X23" s="310">
        <v>2.7</v>
      </c>
      <c r="Y23" s="309">
        <v>2.6</v>
      </c>
      <c r="Z23" s="308">
        <v>3.4</v>
      </c>
      <c r="AB23" s="210">
        <f t="shared" ca="1" si="2"/>
        <v>-0.27490259515912463</v>
      </c>
      <c r="AC23" s="209">
        <f t="shared" ca="1" si="2"/>
        <v>0.58717857687312858</v>
      </c>
      <c r="AD23" s="209">
        <f t="shared" ca="1" si="2"/>
        <v>-0.11633507645746421</v>
      </c>
      <c r="AE23" s="210">
        <f t="shared" ca="1" si="2"/>
        <v>0.21881055648617931</v>
      </c>
      <c r="AF23" s="209">
        <f t="shared" ca="1" si="2"/>
        <v>0.16022245982747796</v>
      </c>
      <c r="AG23" s="198"/>
    </row>
    <row r="24" spans="2:33" s="254" customFormat="1" x14ac:dyDescent="0.25">
      <c r="C24" s="340">
        <v>5</v>
      </c>
      <c r="D24" s="347">
        <f t="shared" ref="D24:D32" si="3">D23-1</f>
        <v>2022</v>
      </c>
      <c r="E24" s="346" t="s">
        <v>222</v>
      </c>
      <c r="F24" s="351"/>
      <c r="G24" s="350"/>
      <c r="H24" s="350"/>
      <c r="I24" s="349"/>
      <c r="J24" s="348"/>
      <c r="L24" s="209"/>
      <c r="M24" s="209"/>
      <c r="N24" s="209"/>
      <c r="O24" s="210"/>
      <c r="P24" s="341"/>
      <c r="S24" s="266"/>
      <c r="T24" s="307"/>
      <c r="U24" s="306" t="s">
        <v>90</v>
      </c>
      <c r="V24" s="304">
        <v>3.2</v>
      </c>
      <c r="W24" s="305">
        <v>2.9</v>
      </c>
      <c r="X24" s="304">
        <v>1.8</v>
      </c>
      <c r="Y24" s="303">
        <v>0.9</v>
      </c>
      <c r="Z24" s="302">
        <v>2.2999999999999998</v>
      </c>
      <c r="AB24" s="210">
        <f t="shared" ca="1" si="2"/>
        <v>-1.0749025951591245</v>
      </c>
      <c r="AC24" s="209">
        <f t="shared" ca="1" si="2"/>
        <v>-0.61282142312687116</v>
      </c>
      <c r="AD24" s="209">
        <f t="shared" ca="1" si="2"/>
        <v>-1.0163350764574643</v>
      </c>
      <c r="AE24" s="210">
        <f t="shared" ca="1" si="2"/>
        <v>-1.4811894435138209</v>
      </c>
      <c r="AF24" s="209">
        <f t="shared" ca="1" si="2"/>
        <v>-0.93977754017252213</v>
      </c>
      <c r="AG24" s="198"/>
    </row>
    <row r="25" spans="2:33" s="254" customFormat="1" ht="16.5" thickBot="1" x14ac:dyDescent="0.3">
      <c r="C25" s="340">
        <v>5</v>
      </c>
      <c r="D25" s="347">
        <f t="shared" si="3"/>
        <v>2021</v>
      </c>
      <c r="E25" s="346" t="s">
        <v>222</v>
      </c>
      <c r="F25" s="345">
        <f t="shared" ref="F25" ca="1" si="4" xml:space="preserve">  OFFSET( V$6,  MATCH( $D25,  $T$6:$T$69, 0 ) + $C25, 0  )</f>
        <v>3.76</v>
      </c>
      <c r="G25" s="344">
        <f t="shared" ref="G25:J32" ca="1" si="5" xml:space="preserve">  OFFSET( W$6,  MATCH( $D25,  $T$6:$T$69, 0 ) + $C25, 0  )</f>
        <v>3.35</v>
      </c>
      <c r="H25" s="344">
        <f t="shared" ca="1" si="5"/>
        <v>2.4500000000000002</v>
      </c>
      <c r="I25" s="343">
        <f t="shared" ca="1" si="5"/>
        <v>1.76</v>
      </c>
      <c r="J25" s="342">
        <f t="shared" ca="1" si="5"/>
        <v>2.92</v>
      </c>
      <c r="L25" s="209">
        <f t="shared" ref="L25" ca="1" si="6">F25 - F$21</f>
        <v>-0.51490259515912484</v>
      </c>
      <c r="M25" s="209">
        <f t="shared" ref="M25:P32" ca="1" si="7">G25 - G$21</f>
        <v>-0.16282142312687098</v>
      </c>
      <c r="N25" s="209">
        <f t="shared" ca="1" si="7"/>
        <v>-0.36633507645746421</v>
      </c>
      <c r="O25" s="210">
        <f t="shared" ca="1" si="7"/>
        <v>-0.62118944351382077</v>
      </c>
      <c r="P25" s="341">
        <f t="shared" ca="1" si="7"/>
        <v>-0.31977754017252202</v>
      </c>
      <c r="Q25" s="254" t="s">
        <v>236</v>
      </c>
      <c r="S25" s="266"/>
      <c r="T25" s="301"/>
      <c r="U25" s="300" t="s">
        <v>87</v>
      </c>
      <c r="V25" s="299">
        <v>3.9</v>
      </c>
      <c r="W25" s="299">
        <v>3.1</v>
      </c>
      <c r="X25" s="299">
        <v>2.2000000000000002</v>
      </c>
      <c r="Y25" s="298">
        <v>1.8</v>
      </c>
      <c r="Z25" s="297">
        <v>2.9</v>
      </c>
      <c r="AB25" s="210">
        <f t="shared" ca="1" si="2"/>
        <v>-0.37490259515912472</v>
      </c>
      <c r="AC25" s="209">
        <f t="shared" ca="1" si="2"/>
        <v>-0.41282142312687098</v>
      </c>
      <c r="AD25" s="209">
        <f t="shared" ca="1" si="2"/>
        <v>-0.61633507645746421</v>
      </c>
      <c r="AE25" s="210">
        <f t="shared" ca="1" si="2"/>
        <v>-0.58118944351382074</v>
      </c>
      <c r="AF25" s="209">
        <f t="shared" ca="1" si="2"/>
        <v>-0.33977754017252204</v>
      </c>
      <c r="AG25" s="198"/>
    </row>
    <row r="26" spans="2:33" s="254" customFormat="1" x14ac:dyDescent="0.25">
      <c r="C26" s="340">
        <v>4</v>
      </c>
      <c r="D26" s="347">
        <f t="shared" si="3"/>
        <v>2020</v>
      </c>
      <c r="E26" s="346" t="s">
        <v>222</v>
      </c>
      <c r="F26" s="345"/>
      <c r="G26" s="344">
        <f t="shared" ca="1" si="5"/>
        <v>3.8269230769230766</v>
      </c>
      <c r="H26" s="344">
        <f t="shared" ca="1" si="5"/>
        <v>3.0683333333333334</v>
      </c>
      <c r="I26" s="343">
        <f t="shared" ca="1" si="5"/>
        <v>2.228923202614379</v>
      </c>
      <c r="J26" s="342">
        <f t="shared" ca="1" si="5"/>
        <v>3.0463513071895423</v>
      </c>
      <c r="L26" s="209"/>
      <c r="M26" s="209">
        <f t="shared" ca="1" si="7"/>
        <v>0.31410165379620558</v>
      </c>
      <c r="N26" s="209">
        <f t="shared" ca="1" si="7"/>
        <v>0.25199825687586896</v>
      </c>
      <c r="O26" s="210">
        <f t="shared" ca="1" si="7"/>
        <v>-0.15226624089944174</v>
      </c>
      <c r="P26" s="341">
        <f t="shared" ca="1" si="7"/>
        <v>-0.19342623298297967</v>
      </c>
      <c r="S26" s="266"/>
      <c r="T26" s="296"/>
      <c r="U26" s="295" t="s">
        <v>222</v>
      </c>
      <c r="V26" s="294">
        <v>3.76</v>
      </c>
      <c r="W26" s="294">
        <v>3.35</v>
      </c>
      <c r="X26" s="294">
        <v>2.4500000000000002</v>
      </c>
      <c r="Y26" s="294">
        <v>1.76</v>
      </c>
      <c r="Z26" s="293">
        <v>2.92</v>
      </c>
      <c r="AB26" s="204">
        <f t="shared" ca="1" si="2"/>
        <v>-0.51490259515912484</v>
      </c>
      <c r="AC26" s="203">
        <f t="shared" ca="1" si="2"/>
        <v>-0.16282142312687098</v>
      </c>
      <c r="AD26" s="203">
        <f t="shared" ca="1" si="2"/>
        <v>-0.36633507645746421</v>
      </c>
      <c r="AE26" s="204">
        <f t="shared" ca="1" si="2"/>
        <v>-0.62118944351382077</v>
      </c>
      <c r="AF26" s="203">
        <f t="shared" ca="1" si="2"/>
        <v>-0.31977754017252202</v>
      </c>
      <c r="AG26" s="198"/>
    </row>
    <row r="27" spans="2:33" s="254" customFormat="1" ht="16.5" thickBot="1" x14ac:dyDescent="0.3">
      <c r="C27" s="340">
        <v>4</v>
      </c>
      <c r="D27" s="347">
        <f t="shared" si="3"/>
        <v>2019</v>
      </c>
      <c r="E27" s="346" t="s">
        <v>222</v>
      </c>
      <c r="F27" s="345">
        <f t="shared" ref="F27:F32" ca="1" si="8" xml:space="preserve">  OFFSET( V$6,  MATCH( $D27,  $T$6:$T$69, 0 ) + $C27, 0  )</f>
        <v>4.166666666666667</v>
      </c>
      <c r="G27" s="344">
        <f t="shared" ca="1" si="5"/>
        <v>3.2421875</v>
      </c>
      <c r="H27" s="344">
        <f t="shared" ca="1" si="5"/>
        <v>2.6748633879781423</v>
      </c>
      <c r="I27" s="343">
        <f t="shared" ca="1" si="5"/>
        <v>2.5070939716312055</v>
      </c>
      <c r="J27" s="342">
        <f t="shared" ca="1" si="5"/>
        <v>3.1998591101694913</v>
      </c>
      <c r="L27" s="209">
        <f t="shared" ref="L27:L32" ca="1" si="9">F27 - F$21</f>
        <v>-0.10823592849245767</v>
      </c>
      <c r="M27" s="209">
        <f t="shared" ca="1" si="7"/>
        <v>-0.27063392312687107</v>
      </c>
      <c r="N27" s="209">
        <f t="shared" ca="1" si="7"/>
        <v>-0.14147168847932212</v>
      </c>
      <c r="O27" s="210">
        <f t="shared" ca="1" si="7"/>
        <v>0.12590452811738473</v>
      </c>
      <c r="P27" s="341">
        <f t="shared" ca="1" si="7"/>
        <v>-3.9918430003030636E-2</v>
      </c>
      <c r="S27" s="266"/>
      <c r="T27" s="291">
        <v>2020</v>
      </c>
      <c r="U27" s="198"/>
      <c r="V27" s="292" t="s">
        <v>225</v>
      </c>
      <c r="W27" s="198"/>
      <c r="X27" s="198"/>
      <c r="Y27" s="198"/>
      <c r="Z27" s="198"/>
      <c r="AG27" s="198"/>
    </row>
    <row r="28" spans="2:33" s="254" customFormat="1" x14ac:dyDescent="0.25">
      <c r="C28" s="340">
        <v>4</v>
      </c>
      <c r="D28" s="347">
        <f t="shared" si="3"/>
        <v>2018</v>
      </c>
      <c r="E28" s="346" t="s">
        <v>222</v>
      </c>
      <c r="F28" s="345">
        <f t="shared" ca="1" si="8"/>
        <v>4.5621890547263684</v>
      </c>
      <c r="G28" s="344">
        <f t="shared" ca="1" si="5"/>
        <v>3.4871891791044778</v>
      </c>
      <c r="H28" s="344">
        <f t="shared" ca="1" si="5"/>
        <v>2.8371212121212124</v>
      </c>
      <c r="I28" s="343">
        <f t="shared" ca="1" si="5"/>
        <v>2.3046888020833332</v>
      </c>
      <c r="J28" s="342">
        <f t="shared" ca="1" si="5"/>
        <v>3.3108273674242423</v>
      </c>
      <c r="L28" s="209">
        <f t="shared" ca="1" si="9"/>
        <v>0.28728645956724375</v>
      </c>
      <c r="M28" s="209">
        <f t="shared" ca="1" si="7"/>
        <v>-2.563224402239328E-2</v>
      </c>
      <c r="N28" s="209">
        <f t="shared" ca="1" si="7"/>
        <v>2.0786135663747984E-2</v>
      </c>
      <c r="O28" s="210">
        <f t="shared" ca="1" si="7"/>
        <v>-7.6500641430487626E-2</v>
      </c>
      <c r="P28" s="341">
        <f t="shared" ca="1" si="7"/>
        <v>7.1049827251720377E-2</v>
      </c>
      <c r="S28" s="266"/>
      <c r="T28" s="290"/>
      <c r="U28" s="289" t="s">
        <v>96</v>
      </c>
      <c r="V28" s="287"/>
      <c r="W28" s="288">
        <v>3.921875</v>
      </c>
      <c r="X28" s="287">
        <v>2.6969696969696972</v>
      </c>
      <c r="Y28" s="286">
        <v>2.4444444444444442</v>
      </c>
      <c r="Z28" s="285">
        <v>3.1217948717948718</v>
      </c>
      <c r="AB28" s="230" t="str">
        <f t="shared" ref="AB28:AF32" si="10" xml:space="preserve">   IF(  V28 = "",  "",   V28 - F$21  )</f>
        <v/>
      </c>
      <c r="AC28" s="229">
        <f t="shared" ca="1" si="10"/>
        <v>0.40905357687312893</v>
      </c>
      <c r="AD28" s="229">
        <f t="shared" ca="1" si="10"/>
        <v>-0.11936537948776715</v>
      </c>
      <c r="AE28" s="230">
        <f t="shared" ca="1" si="10"/>
        <v>6.3255000930623417E-2</v>
      </c>
      <c r="AF28" s="229">
        <f t="shared" ca="1" si="10"/>
        <v>-0.11798266837765015</v>
      </c>
      <c r="AG28" s="198"/>
    </row>
    <row r="29" spans="2:33" s="254" customFormat="1" x14ac:dyDescent="0.25">
      <c r="C29" s="340">
        <v>4</v>
      </c>
      <c r="D29" s="347">
        <f t="shared" si="3"/>
        <v>2017</v>
      </c>
      <c r="E29" s="346" t="s">
        <v>222</v>
      </c>
      <c r="F29" s="345">
        <f t="shared" ca="1" si="8"/>
        <v>3.9557291666666665</v>
      </c>
      <c r="G29" s="344">
        <f t="shared" ca="1" si="5"/>
        <v>3.6848958333333335</v>
      </c>
      <c r="H29" s="344">
        <f t="shared" ca="1" si="5"/>
        <v>3.0505491803278688</v>
      </c>
      <c r="I29" s="343">
        <f t="shared" ca="1" si="5"/>
        <v>2.3671875</v>
      </c>
      <c r="J29" s="342">
        <f t="shared" ca="1" si="5"/>
        <v>3.2671284584980236</v>
      </c>
      <c r="L29" s="209">
        <f t="shared" ca="1" si="9"/>
        <v>-0.31917342849245811</v>
      </c>
      <c r="M29" s="209">
        <f t="shared" ca="1" si="7"/>
        <v>0.17207441020646241</v>
      </c>
      <c r="N29" s="209">
        <f t="shared" ca="1" si="7"/>
        <v>0.23421410387040442</v>
      </c>
      <c r="O29" s="210">
        <f t="shared" ca="1" si="7"/>
        <v>-1.400194351382078E-2</v>
      </c>
      <c r="P29" s="341">
        <f t="shared" ca="1" si="7"/>
        <v>2.7350918325501627E-2</v>
      </c>
      <c r="S29" s="266"/>
      <c r="T29" s="284" t="s">
        <v>224</v>
      </c>
      <c r="U29" s="283" t="s">
        <v>88</v>
      </c>
      <c r="V29" s="281"/>
      <c r="W29" s="282"/>
      <c r="X29" s="281">
        <v>3.0625</v>
      </c>
      <c r="Y29" s="280">
        <v>2.4166666666666665</v>
      </c>
      <c r="Z29" s="279">
        <v>2.7395833333333335</v>
      </c>
      <c r="AB29" s="210" t="str">
        <f t="shared" si="10"/>
        <v/>
      </c>
      <c r="AC29" s="209" t="str">
        <f t="shared" si="10"/>
        <v/>
      </c>
      <c r="AD29" s="209">
        <f t="shared" ca="1" si="10"/>
        <v>0.24616492354253561</v>
      </c>
      <c r="AE29" s="210">
        <f t="shared" ca="1" si="10"/>
        <v>3.5477223152845738E-2</v>
      </c>
      <c r="AF29" s="209">
        <f t="shared" ca="1" si="10"/>
        <v>-0.50019420683918847</v>
      </c>
      <c r="AG29" s="198"/>
    </row>
    <row r="30" spans="2:33" s="254" customFormat="1" x14ac:dyDescent="0.25">
      <c r="C30" s="340">
        <v>4</v>
      </c>
      <c r="D30" s="347">
        <f t="shared" si="3"/>
        <v>2016</v>
      </c>
      <c r="E30" s="346" t="s">
        <v>222</v>
      </c>
      <c r="F30" s="345">
        <f t="shared" ca="1" si="8"/>
        <v>4.7213930348258701</v>
      </c>
      <c r="G30" s="344">
        <f t="shared" ca="1" si="5"/>
        <v>3.7781862745098036</v>
      </c>
      <c r="H30" s="344">
        <f t="shared" ca="1" si="5"/>
        <v>3.2825520833333335</v>
      </c>
      <c r="I30" s="343">
        <f t="shared" ca="1" si="5"/>
        <v>2.5921717171717171</v>
      </c>
      <c r="J30" s="342">
        <f t="shared" ca="1" si="5"/>
        <v>3.6015723270440252</v>
      </c>
      <c r="L30" s="209">
        <f t="shared" ca="1" si="9"/>
        <v>0.44649043966674551</v>
      </c>
      <c r="M30" s="209">
        <f t="shared" ca="1" si="7"/>
        <v>0.26536485138293253</v>
      </c>
      <c r="N30" s="209">
        <f t="shared" ca="1" si="7"/>
        <v>0.46621700687586909</v>
      </c>
      <c r="O30" s="210">
        <f t="shared" ca="1" si="7"/>
        <v>0.21098227365789635</v>
      </c>
      <c r="P30" s="341">
        <f t="shared" ca="1" si="7"/>
        <v>0.36179478687150324</v>
      </c>
      <c r="Q30" s="254" t="s">
        <v>235</v>
      </c>
      <c r="S30" s="266"/>
      <c r="T30" s="278" t="s">
        <v>223</v>
      </c>
      <c r="U30" s="277" t="s">
        <v>89</v>
      </c>
      <c r="V30" s="275"/>
      <c r="W30" s="276">
        <v>4.2124999999999995</v>
      </c>
      <c r="X30" s="275">
        <v>3.3125</v>
      </c>
      <c r="Y30" s="274">
        <v>2.4346535087719299</v>
      </c>
      <c r="Z30" s="273">
        <v>3.3348884180790956</v>
      </c>
      <c r="AB30" s="210" t="str">
        <f t="shared" si="10"/>
        <v/>
      </c>
      <c r="AC30" s="209">
        <f t="shared" ca="1" si="10"/>
        <v>0.6996785768731284</v>
      </c>
      <c r="AD30" s="209">
        <f t="shared" ca="1" si="10"/>
        <v>0.49616492354253561</v>
      </c>
      <c r="AE30" s="210">
        <f t="shared" ca="1" si="10"/>
        <v>5.3464065258109095E-2</v>
      </c>
      <c r="AF30" s="209">
        <f t="shared" ca="1" si="10"/>
        <v>9.5110877906573688E-2</v>
      </c>
      <c r="AG30" s="198"/>
    </row>
    <row r="31" spans="2:33" s="254" customFormat="1" ht="16.5" thickBot="1" x14ac:dyDescent="0.3">
      <c r="C31" s="340">
        <v>4</v>
      </c>
      <c r="D31" s="347">
        <f t="shared" si="3"/>
        <v>2015</v>
      </c>
      <c r="E31" s="346" t="s">
        <v>222</v>
      </c>
      <c r="F31" s="345">
        <f t="shared" ca="1" si="8"/>
        <v>4.0740740740740735</v>
      </c>
      <c r="G31" s="344">
        <f t="shared" ca="1" si="5"/>
        <v>3.4856770833333335</v>
      </c>
      <c r="H31" s="344">
        <f t="shared" ca="1" si="5"/>
        <v>2.7247369047619046</v>
      </c>
      <c r="I31" s="343">
        <f t="shared" ca="1" si="5"/>
        <v>2.8936170212765955</v>
      </c>
      <c r="J31" s="342">
        <f t="shared" ca="1" si="5"/>
        <v>3.3223984177215189</v>
      </c>
      <c r="L31" s="209">
        <f t="shared" ca="1" si="9"/>
        <v>-0.20082852108505111</v>
      </c>
      <c r="M31" s="209">
        <f t="shared" ca="1" si="7"/>
        <v>-2.7144339793537586E-2</v>
      </c>
      <c r="N31" s="209">
        <f t="shared" ca="1" si="7"/>
        <v>-9.1598171695559838E-2</v>
      </c>
      <c r="O31" s="210">
        <f t="shared" ca="1" si="7"/>
        <v>0.5124275777627747</v>
      </c>
      <c r="P31" s="341">
        <f t="shared" ca="1" si="7"/>
        <v>8.262087754899694E-2</v>
      </c>
      <c r="S31" s="266"/>
      <c r="T31" s="272"/>
      <c r="U31" s="271" t="s">
        <v>90</v>
      </c>
      <c r="V31" s="269"/>
      <c r="W31" s="270">
        <v>3.25</v>
      </c>
      <c r="X31" s="269">
        <v>3.0166666666666671</v>
      </c>
      <c r="Y31" s="268">
        <v>1.7760416666666667</v>
      </c>
      <c r="Z31" s="267">
        <v>2.6737588652482267</v>
      </c>
      <c r="AB31" s="210" t="str">
        <f t="shared" si="10"/>
        <v/>
      </c>
      <c r="AC31" s="209">
        <f t="shared" ca="1" si="10"/>
        <v>-0.26282142312687107</v>
      </c>
      <c r="AD31" s="209">
        <f t="shared" ca="1" si="10"/>
        <v>0.20033159020920266</v>
      </c>
      <c r="AE31" s="210">
        <f t="shared" ca="1" si="10"/>
        <v>-0.60514777684715404</v>
      </c>
      <c r="AF31" s="209">
        <f t="shared" ca="1" si="10"/>
        <v>-0.56601867492429525</v>
      </c>
      <c r="AG31" s="198"/>
    </row>
    <row r="32" spans="2:33" s="254" customFormat="1" ht="16.5" thickBot="1" x14ac:dyDescent="0.3">
      <c r="C32" s="340">
        <v>4</v>
      </c>
      <c r="D32" s="339">
        <f t="shared" si="3"/>
        <v>2014</v>
      </c>
      <c r="E32" s="338" t="s">
        <v>222</v>
      </c>
      <c r="F32" s="337">
        <f t="shared" ca="1" si="8"/>
        <v>4.6842661691542284</v>
      </c>
      <c r="G32" s="336">
        <f t="shared" ca="1" si="5"/>
        <v>3.2475124378109452</v>
      </c>
      <c r="H32" s="336">
        <f t="shared" ca="1" si="5"/>
        <v>2.4425245098039214</v>
      </c>
      <c r="I32" s="335">
        <f t="shared" ca="1" si="5"/>
        <v>2.3958333333333335</v>
      </c>
      <c r="J32" s="334">
        <f t="shared" ca="1" si="5"/>
        <v>3.250083333333333</v>
      </c>
      <c r="L32" s="333">
        <f t="shared" ca="1" si="9"/>
        <v>0.40936357399510381</v>
      </c>
      <c r="M32" s="333">
        <f t="shared" ca="1" si="7"/>
        <v>-0.26530898531592584</v>
      </c>
      <c r="N32" s="333">
        <f t="shared" ca="1" si="7"/>
        <v>-0.37381056665354295</v>
      </c>
      <c r="O32" s="332">
        <f t="shared" ca="1" si="7"/>
        <v>1.4643889819512701E-2</v>
      </c>
      <c r="P32" s="331">
        <f t="shared" ca="1" si="7"/>
        <v>1.0305793160811039E-2</v>
      </c>
      <c r="S32" s="266"/>
      <c r="T32" s="265"/>
      <c r="U32" s="264" t="s">
        <v>222</v>
      </c>
      <c r="V32" s="263"/>
      <c r="W32" s="263">
        <v>3.8269230769230766</v>
      </c>
      <c r="X32" s="263">
        <v>3.0683333333333334</v>
      </c>
      <c r="Y32" s="263">
        <v>2.228923202614379</v>
      </c>
      <c r="Z32" s="262">
        <v>3.0463513071895423</v>
      </c>
      <c r="AB32" s="204" t="str">
        <f t="shared" si="10"/>
        <v/>
      </c>
      <c r="AC32" s="203">
        <f t="shared" ca="1" si="10"/>
        <v>0.31410165379620558</v>
      </c>
      <c r="AD32" s="203">
        <f t="shared" ca="1" si="10"/>
        <v>0.25199825687586896</v>
      </c>
      <c r="AE32" s="204">
        <f t="shared" ca="1" si="10"/>
        <v>-0.15226624089944174</v>
      </c>
      <c r="AF32" s="203">
        <f t="shared" ca="1" si="10"/>
        <v>-0.19342623298297967</v>
      </c>
      <c r="AG32" s="198"/>
    </row>
    <row r="33" spans="3:33" s="254" customFormat="1" ht="16.5" thickBot="1" x14ac:dyDescent="0.3">
      <c r="C33" s="266"/>
      <c r="S33" s="266"/>
      <c r="T33" s="291">
        <v>2019</v>
      </c>
      <c r="U33" s="198"/>
      <c r="V33" s="198"/>
      <c r="W33" s="198"/>
      <c r="X33" s="198"/>
      <c r="Y33" s="198"/>
      <c r="Z33" s="198"/>
      <c r="AG33" s="198"/>
    </row>
    <row r="34" spans="3:33" x14ac:dyDescent="0.25">
      <c r="C34" s="198"/>
      <c r="S34" s="266"/>
      <c r="T34" s="290"/>
      <c r="U34" s="289" t="s">
        <v>96</v>
      </c>
      <c r="V34" s="287">
        <v>3.8402777777777781</v>
      </c>
      <c r="W34" s="288">
        <v>3.2430555555555554</v>
      </c>
      <c r="X34" s="287">
        <v>2.2777777777777777</v>
      </c>
      <c r="Y34" s="286">
        <v>2.7407407407407405</v>
      </c>
      <c r="Z34" s="285">
        <v>3.0444444444444443</v>
      </c>
      <c r="AA34" s="254"/>
      <c r="AB34" s="230">
        <f t="shared" ref="AB34:AF38" ca="1" si="11" xml:space="preserve">   IF(  V34 = "",  "",   V34 - F$21  )</f>
        <v>-0.43462481738134651</v>
      </c>
      <c r="AC34" s="229">
        <f t="shared" ca="1" si="11"/>
        <v>-0.26976586757131571</v>
      </c>
      <c r="AD34" s="229">
        <f t="shared" ca="1" si="11"/>
        <v>-0.53855729867968671</v>
      </c>
      <c r="AE34" s="230">
        <f t="shared" ca="1" si="11"/>
        <v>0.3595512972269197</v>
      </c>
      <c r="AF34" s="229">
        <f t="shared" ca="1" si="11"/>
        <v>-0.19533309572807767</v>
      </c>
    </row>
    <row r="35" spans="3:33" x14ac:dyDescent="0.25">
      <c r="C35" s="386" t="s">
        <v>251</v>
      </c>
      <c r="S35" s="266"/>
      <c r="T35" s="284" t="s">
        <v>224</v>
      </c>
      <c r="U35" s="283" t="s">
        <v>88</v>
      </c>
      <c r="V35" s="281">
        <v>3.9479166666666665</v>
      </c>
      <c r="W35" s="282">
        <v>2.8489583333333335</v>
      </c>
      <c r="X35" s="281">
        <v>2.9</v>
      </c>
      <c r="Y35" s="280">
        <v>2.1527847222222221</v>
      </c>
      <c r="Z35" s="279">
        <v>3.0183629943502832</v>
      </c>
      <c r="AA35" s="254"/>
      <c r="AB35" s="210">
        <f t="shared" ca="1" si="11"/>
        <v>-0.32698592849245811</v>
      </c>
      <c r="AC35" s="209">
        <f t="shared" ca="1" si="11"/>
        <v>-0.66386308979353759</v>
      </c>
      <c r="AD35" s="209">
        <f t="shared" ca="1" si="11"/>
        <v>8.3664923542535519E-2</v>
      </c>
      <c r="AE35" s="210">
        <f t="shared" ca="1" si="11"/>
        <v>-0.22840472129159872</v>
      </c>
      <c r="AF35" s="209">
        <f t="shared" ca="1" si="11"/>
        <v>-0.22141454582223874</v>
      </c>
    </row>
    <row r="36" spans="3:33" x14ac:dyDescent="0.25">
      <c r="C36" s="198"/>
      <c r="D36" s="198" t="s">
        <v>253</v>
      </c>
      <c r="S36" s="266"/>
      <c r="T36" s="278" t="s">
        <v>223</v>
      </c>
      <c r="U36" s="277" t="s">
        <v>89</v>
      </c>
      <c r="V36" s="275">
        <v>4.46875</v>
      </c>
      <c r="W36" s="276">
        <v>3.4583333333333335</v>
      </c>
      <c r="X36" s="275">
        <v>2.796875</v>
      </c>
      <c r="Y36" s="274">
        <v>2.8636363636363638</v>
      </c>
      <c r="Z36" s="273">
        <v>3.4420903954802262</v>
      </c>
      <c r="AA36" s="254"/>
      <c r="AB36" s="210">
        <f t="shared" ca="1" si="11"/>
        <v>0.19384740484087537</v>
      </c>
      <c r="AC36" s="209">
        <f t="shared" ca="1" si="11"/>
        <v>-5.4488089793537586E-2</v>
      </c>
      <c r="AD36" s="209">
        <f t="shared" ca="1" si="11"/>
        <v>-1.9460076457464393E-2</v>
      </c>
      <c r="AE36" s="210">
        <f t="shared" ca="1" si="11"/>
        <v>0.48244692012254298</v>
      </c>
      <c r="AF36" s="209">
        <f t="shared" ca="1" si="11"/>
        <v>0.20231285530770426</v>
      </c>
    </row>
    <row r="37" spans="3:33" ht="16.5" thickBot="1" x14ac:dyDescent="0.3">
      <c r="C37" s="198"/>
      <c r="D37" s="198" t="s">
        <v>254</v>
      </c>
      <c r="S37" s="266"/>
      <c r="T37" s="272"/>
      <c r="U37" s="271" t="s">
        <v>90</v>
      </c>
      <c r="V37" s="269">
        <v>4.411458333333333</v>
      </c>
      <c r="W37" s="270">
        <v>3.4427083333333335</v>
      </c>
      <c r="X37" s="269">
        <v>2.9285714285714288</v>
      </c>
      <c r="Y37" s="268">
        <v>2.5486111111111112</v>
      </c>
      <c r="Z37" s="267">
        <v>3.4008620689655173</v>
      </c>
      <c r="AA37" s="254"/>
      <c r="AB37" s="210">
        <f t="shared" ca="1" si="11"/>
        <v>0.13655573817420841</v>
      </c>
      <c r="AC37" s="209">
        <f t="shared" ca="1" si="11"/>
        <v>-7.0113089793537586E-2</v>
      </c>
      <c r="AD37" s="209">
        <f t="shared" ca="1" si="11"/>
        <v>0.11223635211396443</v>
      </c>
      <c r="AE37" s="210">
        <f t="shared" ca="1" si="11"/>
        <v>0.16742166759729038</v>
      </c>
      <c r="AF37" s="209">
        <f t="shared" ca="1" si="11"/>
        <v>0.1610845287929954</v>
      </c>
    </row>
    <row r="38" spans="3:33" x14ac:dyDescent="0.25">
      <c r="C38" s="198"/>
      <c r="D38" s="384">
        <v>3.2</v>
      </c>
      <c r="E38" s="198" t="s">
        <v>252</v>
      </c>
      <c r="S38" s="266"/>
      <c r="T38" s="265"/>
      <c r="U38" s="264" t="s">
        <v>222</v>
      </c>
      <c r="V38" s="263">
        <v>4.166666666666667</v>
      </c>
      <c r="W38" s="263">
        <v>3.2421875</v>
      </c>
      <c r="X38" s="263">
        <v>2.6748633879781423</v>
      </c>
      <c r="Y38" s="263">
        <v>2.5070939716312055</v>
      </c>
      <c r="Z38" s="262">
        <v>3.1998591101694913</v>
      </c>
      <c r="AA38" s="254"/>
      <c r="AB38" s="204">
        <f t="shared" ca="1" si="11"/>
        <v>-0.10823592849245767</v>
      </c>
      <c r="AC38" s="203">
        <f t="shared" ca="1" si="11"/>
        <v>-0.27063392312687107</v>
      </c>
      <c r="AD38" s="203">
        <f t="shared" ca="1" si="11"/>
        <v>-0.14147168847932212</v>
      </c>
      <c r="AE38" s="204">
        <f t="shared" ca="1" si="11"/>
        <v>0.12590452811738473</v>
      </c>
      <c r="AF38" s="203">
        <f t="shared" ca="1" si="11"/>
        <v>-3.9918430003030636E-2</v>
      </c>
    </row>
    <row r="39" spans="3:33" ht="16.5" thickBot="1" x14ac:dyDescent="0.3">
      <c r="C39" s="198"/>
      <c r="E39" s="385" t="s">
        <v>255</v>
      </c>
      <c r="S39" s="266"/>
      <c r="T39" s="291">
        <v>2018</v>
      </c>
      <c r="AA39" s="254"/>
      <c r="AB39" s="254"/>
      <c r="AC39" s="254"/>
      <c r="AD39" s="254"/>
      <c r="AE39" s="254"/>
      <c r="AF39" s="254"/>
    </row>
    <row r="40" spans="3:33" x14ac:dyDescent="0.25">
      <c r="C40" s="198"/>
      <c r="E40" s="385" t="s">
        <v>256</v>
      </c>
      <c r="S40" s="266"/>
      <c r="T40" s="290"/>
      <c r="U40" s="289" t="s">
        <v>96</v>
      </c>
      <c r="V40" s="287">
        <v>4.270833333333333</v>
      </c>
      <c r="W40" s="288">
        <v>3.0666674999999999</v>
      </c>
      <c r="X40" s="287">
        <v>2.0486111111111112</v>
      </c>
      <c r="Y40" s="286">
        <v>2.0757575757575757</v>
      </c>
      <c r="Z40" s="285">
        <v>2.8740742592592592</v>
      </c>
      <c r="AA40" s="254"/>
      <c r="AB40" s="230">
        <f t="shared" ref="AB40:AF44" ca="1" si="12" xml:space="preserve">   IF(  V40 = "",  "",   V40 - F$21  )</f>
        <v>-4.0692618257915925E-3</v>
      </c>
      <c r="AC40" s="229">
        <f t="shared" ca="1" si="12"/>
        <v>-0.44615392312687119</v>
      </c>
      <c r="AD40" s="229">
        <f t="shared" ca="1" si="12"/>
        <v>-0.76772396534635323</v>
      </c>
      <c r="AE40" s="230">
        <f t="shared" ca="1" si="12"/>
        <v>-0.30543186775624509</v>
      </c>
      <c r="AF40" s="229">
        <f t="shared" ca="1" si="12"/>
        <v>-0.36570328091326276</v>
      </c>
      <c r="AG40" s="201"/>
    </row>
    <row r="41" spans="3:33" x14ac:dyDescent="0.25">
      <c r="C41" s="198"/>
      <c r="S41" s="266"/>
      <c r="T41" s="284" t="s">
        <v>224</v>
      </c>
      <c r="U41" s="283" t="s">
        <v>88</v>
      </c>
      <c r="V41" s="281">
        <v>5.0222222222222221</v>
      </c>
      <c r="W41" s="282">
        <v>3.9947916666666665</v>
      </c>
      <c r="X41" s="281">
        <v>2.5166666666666666</v>
      </c>
      <c r="Y41" s="280">
        <v>2.4583392857142861</v>
      </c>
      <c r="Z41" s="279">
        <v>3.5236125000000005</v>
      </c>
      <c r="AA41" s="254"/>
      <c r="AB41" s="210">
        <f t="shared" ca="1" si="12"/>
        <v>0.74731962706309751</v>
      </c>
      <c r="AC41" s="209">
        <f t="shared" ca="1" si="12"/>
        <v>0.48197024353979545</v>
      </c>
      <c r="AD41" s="209">
        <f t="shared" ca="1" si="12"/>
        <v>-0.29966840979079779</v>
      </c>
      <c r="AE41" s="210">
        <f t="shared" ca="1" si="12"/>
        <v>7.714984220046528E-2</v>
      </c>
      <c r="AF41" s="209">
        <f t="shared" ca="1" si="12"/>
        <v>0.28383495982747853</v>
      </c>
      <c r="AG41" s="201"/>
    </row>
    <row r="42" spans="3:33" x14ac:dyDescent="0.25">
      <c r="C42" s="198"/>
      <c r="S42" s="266"/>
      <c r="T42" s="278" t="s">
        <v>223</v>
      </c>
      <c r="U42" s="277" t="s">
        <v>89</v>
      </c>
      <c r="V42" s="275">
        <v>4.536458333333333</v>
      </c>
      <c r="W42" s="276">
        <v>3.8299019607843134</v>
      </c>
      <c r="X42" s="275">
        <v>3.8611111111111112</v>
      </c>
      <c r="Y42" s="274">
        <v>2.2916666666666665</v>
      </c>
      <c r="Z42" s="273">
        <v>3.6292968750000001</v>
      </c>
      <c r="AA42" s="254"/>
      <c r="AB42" s="210">
        <f t="shared" ca="1" si="12"/>
        <v>0.26155573817420841</v>
      </c>
      <c r="AC42" s="209">
        <f t="shared" ca="1" si="12"/>
        <v>0.31708053765744237</v>
      </c>
      <c r="AD42" s="209">
        <f t="shared" ca="1" si="12"/>
        <v>1.0447760346536468</v>
      </c>
      <c r="AE42" s="210">
        <f t="shared" ca="1" si="12"/>
        <v>-8.9522776847154262E-2</v>
      </c>
      <c r="AF42" s="209">
        <f t="shared" ca="1" si="12"/>
        <v>0.38951933482747814</v>
      </c>
      <c r="AG42" s="201"/>
    </row>
    <row r="43" spans="3:33" ht="16.5" thickBot="1" x14ac:dyDescent="0.3">
      <c r="C43" s="198"/>
      <c r="S43" s="266"/>
      <c r="T43" s="272"/>
      <c r="U43" s="271" t="s">
        <v>90</v>
      </c>
      <c r="V43" s="269">
        <v>4.421875</v>
      </c>
      <c r="W43" s="270">
        <v>3.0072916666666667</v>
      </c>
      <c r="X43" s="269">
        <v>2.9739583333333335</v>
      </c>
      <c r="Y43" s="268">
        <v>2.2555555555555555</v>
      </c>
      <c r="Z43" s="267">
        <v>3.1791005291005292</v>
      </c>
      <c r="AA43" s="254"/>
      <c r="AB43" s="210">
        <f t="shared" ca="1" si="12"/>
        <v>0.14697240484087537</v>
      </c>
      <c r="AC43" s="209">
        <f t="shared" ca="1" si="12"/>
        <v>-0.50552975646020437</v>
      </c>
      <c r="AD43" s="209">
        <f t="shared" ca="1" si="12"/>
        <v>0.15762325687586909</v>
      </c>
      <c r="AE43" s="210">
        <f t="shared" ca="1" si="12"/>
        <v>-0.12563388795826524</v>
      </c>
      <c r="AF43" s="209">
        <f t="shared" ca="1" si="12"/>
        <v>-6.0677011071992748E-2</v>
      </c>
      <c r="AG43" s="201"/>
    </row>
    <row r="44" spans="3:33" x14ac:dyDescent="0.25">
      <c r="C44" s="198"/>
      <c r="S44" s="266"/>
      <c r="T44" s="265"/>
      <c r="U44" s="264" t="s">
        <v>222</v>
      </c>
      <c r="V44" s="263">
        <v>4.5621890547263684</v>
      </c>
      <c r="W44" s="263">
        <v>3.4871891791044778</v>
      </c>
      <c r="X44" s="263">
        <v>2.8371212121212124</v>
      </c>
      <c r="Y44" s="263">
        <v>2.3046888020833332</v>
      </c>
      <c r="Z44" s="262">
        <v>3.3108273674242423</v>
      </c>
      <c r="AA44" s="254"/>
      <c r="AB44" s="204">
        <f t="shared" ca="1" si="12"/>
        <v>0.28728645956724375</v>
      </c>
      <c r="AC44" s="203">
        <f t="shared" ca="1" si="12"/>
        <v>-2.563224402239328E-2</v>
      </c>
      <c r="AD44" s="203">
        <f t="shared" ca="1" si="12"/>
        <v>2.0786135663747984E-2</v>
      </c>
      <c r="AE44" s="204">
        <f t="shared" ca="1" si="12"/>
        <v>-7.6500641430487626E-2</v>
      </c>
      <c r="AF44" s="203">
        <f t="shared" ca="1" si="12"/>
        <v>7.1049827251720377E-2</v>
      </c>
    </row>
    <row r="45" spans="3:33" ht="16.5" thickBot="1" x14ac:dyDescent="0.3">
      <c r="C45" s="198"/>
      <c r="S45" s="199"/>
      <c r="T45" s="259">
        <v>2017</v>
      </c>
    </row>
    <row r="46" spans="3:33" x14ac:dyDescent="0.25">
      <c r="C46" s="198"/>
      <c r="S46" s="199"/>
      <c r="T46" s="258"/>
      <c r="U46" s="235" t="s">
        <v>96</v>
      </c>
      <c r="V46" s="252">
        <v>3.7152777777777781</v>
      </c>
      <c r="W46" s="253">
        <v>3.3888888888888888</v>
      </c>
      <c r="X46" s="252">
        <v>3.0606060606060606</v>
      </c>
      <c r="Y46" s="251">
        <v>2.4305555555555558</v>
      </c>
      <c r="Z46" s="250">
        <v>3.1507092198581561</v>
      </c>
      <c r="AB46" s="230">
        <f t="shared" ref="AB46:AF50" ca="1" si="13" xml:space="preserve">   IF(  V46 = "",  "",   V46 - F$21  )</f>
        <v>-0.55962481738134651</v>
      </c>
      <c r="AC46" s="229">
        <f t="shared" ca="1" si="13"/>
        <v>-0.12393253423798223</v>
      </c>
      <c r="AD46" s="229">
        <f t="shared" ca="1" si="13"/>
        <v>0.24427098414859616</v>
      </c>
      <c r="AE46" s="230">
        <f t="shared" ca="1" si="13"/>
        <v>4.9366112041735022E-2</v>
      </c>
      <c r="AF46" s="229">
        <f t="shared" ca="1" si="13"/>
        <v>-8.9068320314365845E-2</v>
      </c>
    </row>
    <row r="47" spans="3:33" x14ac:dyDescent="0.25">
      <c r="C47" s="198"/>
      <c r="S47" s="199"/>
      <c r="T47" s="257" t="s">
        <v>224</v>
      </c>
      <c r="U47" s="227" t="s">
        <v>88</v>
      </c>
      <c r="V47" s="248">
        <v>3.7864583333333335</v>
      </c>
      <c r="W47" s="249">
        <v>4.015625</v>
      </c>
      <c r="X47" s="248">
        <v>3.2166666666666668</v>
      </c>
      <c r="Y47" s="247">
        <v>2.390625</v>
      </c>
      <c r="Z47" s="246">
        <v>3.3544973544973544</v>
      </c>
      <c r="AB47" s="210">
        <f t="shared" ca="1" si="13"/>
        <v>-0.48844426182579115</v>
      </c>
      <c r="AC47" s="209">
        <f t="shared" ca="1" si="13"/>
        <v>0.50280357687312893</v>
      </c>
      <c r="AD47" s="209">
        <f t="shared" ca="1" si="13"/>
        <v>0.40033159020920239</v>
      </c>
      <c r="AE47" s="210">
        <f t="shared" ca="1" si="13"/>
        <v>9.4355564861792196E-3</v>
      </c>
      <c r="AF47" s="209">
        <f t="shared" ca="1" si="13"/>
        <v>0.11471981432483247</v>
      </c>
    </row>
    <row r="48" spans="3:33" x14ac:dyDescent="0.25">
      <c r="C48" s="198"/>
      <c r="S48" s="199"/>
      <c r="T48" s="256" t="s">
        <v>223</v>
      </c>
      <c r="U48" s="221" t="s">
        <v>89</v>
      </c>
      <c r="V48" s="244">
        <v>4.614583333333333</v>
      </c>
      <c r="W48" s="245">
        <v>3.6145833333333335</v>
      </c>
      <c r="X48" s="244">
        <v>3.1222277777777774</v>
      </c>
      <c r="Y48" s="243">
        <v>2.8385416666666665</v>
      </c>
      <c r="Z48" s="242">
        <v>3.5542341269841273</v>
      </c>
      <c r="AB48" s="210">
        <f t="shared" ca="1" si="13"/>
        <v>0.33968073817420841</v>
      </c>
      <c r="AC48" s="209">
        <f t="shared" ca="1" si="13"/>
        <v>0.10176191020646241</v>
      </c>
      <c r="AD48" s="209">
        <f t="shared" ca="1" si="13"/>
        <v>0.30589270132031299</v>
      </c>
      <c r="AE48" s="210">
        <f t="shared" ca="1" si="13"/>
        <v>0.45735222315284574</v>
      </c>
      <c r="AF48" s="209">
        <f t="shared" ca="1" si="13"/>
        <v>0.31445658681160538</v>
      </c>
    </row>
    <row r="49" spans="3:32" ht="16.5" thickBot="1" x14ac:dyDescent="0.3">
      <c r="C49" s="198"/>
      <c r="S49" s="199"/>
      <c r="T49" s="255"/>
      <c r="U49" s="215" t="s">
        <v>90</v>
      </c>
      <c r="V49" s="240">
        <v>3.6875</v>
      </c>
      <c r="W49" s="241">
        <v>3.6666666666666665</v>
      </c>
      <c r="X49" s="240">
        <v>2.5468802083333331</v>
      </c>
      <c r="Y49" s="239">
        <v>2.0520833333333335</v>
      </c>
      <c r="Z49" s="238">
        <v>2.9882825520833336</v>
      </c>
      <c r="AB49" s="210">
        <f t="shared" ca="1" si="13"/>
        <v>-0.58740259515912463</v>
      </c>
      <c r="AC49" s="209">
        <f t="shared" ca="1" si="13"/>
        <v>0.15384524353979545</v>
      </c>
      <c r="AD49" s="209">
        <f t="shared" ca="1" si="13"/>
        <v>-0.26945486812413133</v>
      </c>
      <c r="AE49" s="210">
        <f t="shared" ca="1" si="13"/>
        <v>-0.3291061101804873</v>
      </c>
      <c r="AF49" s="209">
        <f t="shared" ca="1" si="13"/>
        <v>-0.25149498808918835</v>
      </c>
    </row>
    <row r="50" spans="3:32" ht="16.5" thickBot="1" x14ac:dyDescent="0.3">
      <c r="C50" s="198"/>
      <c r="S50" s="199"/>
      <c r="T50" s="201"/>
      <c r="U50" s="207" t="s">
        <v>222</v>
      </c>
      <c r="V50" s="261">
        <v>3.9557291666666665</v>
      </c>
      <c r="W50" s="260">
        <v>3.6848958333333335</v>
      </c>
      <c r="X50" s="260">
        <v>3.0505491803278688</v>
      </c>
      <c r="Y50" s="260">
        <v>2.3671875</v>
      </c>
      <c r="Z50" s="260">
        <v>3.2671284584980236</v>
      </c>
      <c r="AB50" s="204">
        <f t="shared" ca="1" si="13"/>
        <v>-0.31917342849245811</v>
      </c>
      <c r="AC50" s="203">
        <f t="shared" ca="1" si="13"/>
        <v>0.17207441020646241</v>
      </c>
      <c r="AD50" s="203">
        <f t="shared" ca="1" si="13"/>
        <v>0.23421410387040442</v>
      </c>
      <c r="AE50" s="204">
        <f t="shared" ca="1" si="13"/>
        <v>-1.400194351382078E-2</v>
      </c>
      <c r="AF50" s="203">
        <f t="shared" ca="1" si="13"/>
        <v>2.7350918325501627E-2</v>
      </c>
    </row>
    <row r="51" spans="3:32" ht="16.5" thickBot="1" x14ac:dyDescent="0.3">
      <c r="C51" s="198"/>
      <c r="S51" s="199"/>
      <c r="T51" s="259">
        <v>2016</v>
      </c>
      <c r="AB51" s="254"/>
      <c r="AC51" s="254"/>
      <c r="AD51" s="254"/>
      <c r="AE51" s="254"/>
      <c r="AF51" s="254"/>
    </row>
    <row r="52" spans="3:32" x14ac:dyDescent="0.25">
      <c r="C52" s="198"/>
      <c r="S52" s="199"/>
      <c r="T52" s="258"/>
      <c r="U52" s="235" t="s">
        <v>96</v>
      </c>
      <c r="V52" s="252">
        <v>4.5555555555555554</v>
      </c>
      <c r="W52" s="253">
        <v>4.1388888888888884</v>
      </c>
      <c r="X52" s="252">
        <v>3.1969696969696972</v>
      </c>
      <c r="Y52" s="251">
        <v>2.9848484848484849</v>
      </c>
      <c r="Z52" s="250">
        <v>3.7463768115942031</v>
      </c>
      <c r="AB52" s="230">
        <f t="shared" ref="AB52:AF56" ca="1" si="14" xml:space="preserve">   IF(  V52 = "",  "",   V52 - F$21  )</f>
        <v>0.28065296039643073</v>
      </c>
      <c r="AC52" s="229">
        <f t="shared" ca="1" si="14"/>
        <v>0.62606746576201733</v>
      </c>
      <c r="AD52" s="229">
        <f t="shared" ca="1" si="14"/>
        <v>0.38063462051223285</v>
      </c>
      <c r="AE52" s="230">
        <f t="shared" ca="1" si="14"/>
        <v>0.60365904133466408</v>
      </c>
      <c r="AF52" s="229">
        <f t="shared" ca="1" si="14"/>
        <v>0.50659927142168115</v>
      </c>
    </row>
    <row r="53" spans="3:32" x14ac:dyDescent="0.25">
      <c r="C53" s="198"/>
      <c r="S53" s="199"/>
      <c r="T53" s="257" t="s">
        <v>224</v>
      </c>
      <c r="U53" s="227" t="s">
        <v>88</v>
      </c>
      <c r="V53" s="248">
        <v>5.1875</v>
      </c>
      <c r="W53" s="249">
        <v>3.4635416666666665</v>
      </c>
      <c r="X53" s="248">
        <v>3.8229166666666665</v>
      </c>
      <c r="Y53" s="247">
        <v>3.0885416666666665</v>
      </c>
      <c r="Z53" s="246">
        <v>3.890625</v>
      </c>
      <c r="AB53" s="210">
        <f t="shared" ca="1" si="14"/>
        <v>0.91259740484087537</v>
      </c>
      <c r="AC53" s="209">
        <f t="shared" ca="1" si="14"/>
        <v>-4.9279756460204549E-2</v>
      </c>
      <c r="AD53" s="209">
        <f t="shared" ca="1" si="14"/>
        <v>1.0065815902092021</v>
      </c>
      <c r="AE53" s="210">
        <f t="shared" ca="1" si="14"/>
        <v>0.70735222315284574</v>
      </c>
      <c r="AF53" s="209">
        <f t="shared" ca="1" si="14"/>
        <v>0.65084745982747805</v>
      </c>
    </row>
    <row r="54" spans="3:32" x14ac:dyDescent="0.25">
      <c r="C54" s="198"/>
      <c r="S54" s="199"/>
      <c r="T54" s="256" t="s">
        <v>223</v>
      </c>
      <c r="U54" s="221" t="s">
        <v>89</v>
      </c>
      <c r="V54" s="244">
        <v>4.859375</v>
      </c>
      <c r="W54" s="245">
        <v>4.208333333333333</v>
      </c>
      <c r="X54" s="244">
        <v>3.1222222222222222</v>
      </c>
      <c r="Y54" s="243">
        <v>2.161111111111111</v>
      </c>
      <c r="Z54" s="242">
        <v>3.6182795698924735</v>
      </c>
      <c r="AB54" s="210">
        <f t="shared" ca="1" si="14"/>
        <v>0.58447240484087537</v>
      </c>
      <c r="AC54" s="209">
        <f t="shared" ca="1" si="14"/>
        <v>0.69551191020646197</v>
      </c>
      <c r="AD54" s="209">
        <f t="shared" ca="1" si="14"/>
        <v>0.30588714576475784</v>
      </c>
      <c r="AE54" s="210">
        <f t="shared" ca="1" si="14"/>
        <v>-0.2200783324027098</v>
      </c>
      <c r="AF54" s="209">
        <f t="shared" ca="1" si="14"/>
        <v>0.3785020297199515</v>
      </c>
    </row>
    <row r="55" spans="3:32" ht="16.5" thickBot="1" x14ac:dyDescent="0.3">
      <c r="C55" s="198"/>
      <c r="S55" s="199"/>
      <c r="T55" s="255"/>
      <c r="U55" s="215" t="s">
        <v>90</v>
      </c>
      <c r="V55" s="240">
        <v>4.3388888888888895</v>
      </c>
      <c r="W55" s="241">
        <v>3.5104166666666665</v>
      </c>
      <c r="X55" s="240">
        <v>3.1388888888888888</v>
      </c>
      <c r="Y55" s="239">
        <v>1.9010416666666667</v>
      </c>
      <c r="Z55" s="238">
        <v>3.2056451612903225</v>
      </c>
      <c r="AB55" s="210">
        <f t="shared" ca="1" si="14"/>
        <v>6.3986293729764832E-2</v>
      </c>
      <c r="AC55" s="209">
        <f t="shared" ca="1" si="14"/>
        <v>-2.404756460204549E-3</v>
      </c>
      <c r="AD55" s="209">
        <f t="shared" ca="1" si="14"/>
        <v>0.32255381243142445</v>
      </c>
      <c r="AE55" s="210">
        <f t="shared" ca="1" si="14"/>
        <v>-0.48014777684715404</v>
      </c>
      <c r="AF55" s="209">
        <f t="shared" ca="1" si="14"/>
        <v>-3.4132378882199443E-2</v>
      </c>
    </row>
    <row r="56" spans="3:32" ht="16.5" thickBot="1" x14ac:dyDescent="0.3">
      <c r="C56" s="198"/>
      <c r="S56" s="199"/>
      <c r="T56" s="201"/>
      <c r="U56" s="207" t="s">
        <v>222</v>
      </c>
      <c r="V56" s="206">
        <v>4.7213930348258701</v>
      </c>
      <c r="W56" s="205">
        <v>3.7781862745098036</v>
      </c>
      <c r="X56" s="205">
        <v>3.2825520833333335</v>
      </c>
      <c r="Y56" s="205">
        <v>2.5921717171717171</v>
      </c>
      <c r="Z56" s="205">
        <v>3.6015723270440252</v>
      </c>
      <c r="AB56" s="204">
        <f t="shared" ca="1" si="14"/>
        <v>0.44649043966674551</v>
      </c>
      <c r="AC56" s="203">
        <f t="shared" ca="1" si="14"/>
        <v>0.26536485138293253</v>
      </c>
      <c r="AD56" s="203">
        <f t="shared" ca="1" si="14"/>
        <v>0.46621700687586909</v>
      </c>
      <c r="AE56" s="204">
        <f t="shared" ca="1" si="14"/>
        <v>0.21098227365789635</v>
      </c>
      <c r="AF56" s="203">
        <f t="shared" ca="1" si="14"/>
        <v>0.36179478687150324</v>
      </c>
    </row>
    <row r="57" spans="3:32" ht="16.5" thickBot="1" x14ac:dyDescent="0.3">
      <c r="C57" s="198"/>
      <c r="S57" s="199"/>
      <c r="T57" s="237">
        <v>2015</v>
      </c>
      <c r="AB57" s="254"/>
      <c r="AC57" s="254"/>
      <c r="AD57" s="254"/>
      <c r="AE57" s="254"/>
      <c r="AF57" s="254"/>
    </row>
    <row r="58" spans="3:32" x14ac:dyDescent="0.25">
      <c r="C58" s="198"/>
      <c r="S58" s="199"/>
      <c r="T58" s="236"/>
      <c r="U58" s="235" t="s">
        <v>96</v>
      </c>
      <c r="V58" s="252">
        <v>4.4242424242424248</v>
      </c>
      <c r="W58" s="253">
        <v>3.8402777777777781</v>
      </c>
      <c r="X58" s="252">
        <v>3.1416675000000001</v>
      </c>
      <c r="Y58" s="251">
        <v>3.0370370370370368</v>
      </c>
      <c r="Z58" s="250">
        <v>3.6547621031746029</v>
      </c>
      <c r="AB58" s="230">
        <f t="shared" ref="AB58:AF62" ca="1" si="15" xml:space="preserve">   IF(  V58 = "",  "",   V58 - F$21  )</f>
        <v>0.14933982908330012</v>
      </c>
      <c r="AC58" s="229">
        <f t="shared" ca="1" si="15"/>
        <v>0.32745635465090706</v>
      </c>
      <c r="AD58" s="229">
        <f t="shared" ca="1" si="15"/>
        <v>0.32533242354253566</v>
      </c>
      <c r="AE58" s="230">
        <f t="shared" ca="1" si="15"/>
        <v>0.65584759352321598</v>
      </c>
      <c r="AF58" s="229">
        <f t="shared" ca="1" si="15"/>
        <v>0.41498456300208098</v>
      </c>
    </row>
    <row r="59" spans="3:32" x14ac:dyDescent="0.25">
      <c r="C59" s="198"/>
      <c r="S59" s="199"/>
      <c r="T59" s="228" t="s">
        <v>224</v>
      </c>
      <c r="U59" s="227" t="s">
        <v>88</v>
      </c>
      <c r="V59" s="248">
        <v>3.9358974358974361</v>
      </c>
      <c r="W59" s="249">
        <v>3.1999999999999997</v>
      </c>
      <c r="X59" s="248">
        <v>2.5727777777777776</v>
      </c>
      <c r="Y59" s="247">
        <v>2.9166666666666665</v>
      </c>
      <c r="Z59" s="246">
        <v>3.1410606060606057</v>
      </c>
      <c r="AB59" s="210">
        <f t="shared" ca="1" si="15"/>
        <v>-0.3390051592616885</v>
      </c>
      <c r="AC59" s="209">
        <f t="shared" ca="1" si="15"/>
        <v>-0.31282142312687133</v>
      </c>
      <c r="AD59" s="209">
        <f t="shared" ca="1" si="15"/>
        <v>-0.24355729867968678</v>
      </c>
      <c r="AE59" s="210">
        <f t="shared" ca="1" si="15"/>
        <v>0.53547722315284574</v>
      </c>
      <c r="AF59" s="209">
        <f t="shared" ca="1" si="15"/>
        <v>-9.8716934111916288E-2</v>
      </c>
    </row>
    <row r="60" spans="3:32" x14ac:dyDescent="0.25">
      <c r="C60" s="198"/>
      <c r="S60" s="199"/>
      <c r="T60" s="222" t="s">
        <v>223</v>
      </c>
      <c r="U60" s="221" t="s">
        <v>89</v>
      </c>
      <c r="V60" s="244">
        <v>4.09375</v>
      </c>
      <c r="W60" s="245">
        <v>4.1444444444444448</v>
      </c>
      <c r="X60" s="244">
        <v>2.8095238095238098</v>
      </c>
      <c r="Y60" s="243">
        <v>3.0454545454545454</v>
      </c>
      <c r="Z60" s="242">
        <v>3.5803571428571428</v>
      </c>
      <c r="AB60" s="210">
        <f t="shared" ca="1" si="15"/>
        <v>-0.18115259515912463</v>
      </c>
      <c r="AC60" s="209">
        <f t="shared" ca="1" si="15"/>
        <v>0.63162302131757375</v>
      </c>
      <c r="AD60" s="209">
        <f t="shared" ca="1" si="15"/>
        <v>-6.8112669336546361E-3</v>
      </c>
      <c r="AE60" s="210">
        <f t="shared" ca="1" si="15"/>
        <v>0.66426510194072463</v>
      </c>
      <c r="AF60" s="209">
        <f t="shared" ca="1" si="15"/>
        <v>0.34057960268462084</v>
      </c>
    </row>
    <row r="61" spans="3:32" ht="16.5" thickBot="1" x14ac:dyDescent="0.3">
      <c r="C61" s="198"/>
      <c r="S61" s="199"/>
      <c r="T61" s="216"/>
      <c r="U61" s="215" t="s">
        <v>90</v>
      </c>
      <c r="V61" s="240">
        <v>3.5611111111111113</v>
      </c>
      <c r="W61" s="241">
        <v>3.1222222222222222</v>
      </c>
      <c r="X61" s="240">
        <v>2.2281302083333334</v>
      </c>
      <c r="Y61" s="239">
        <v>2.25</v>
      </c>
      <c r="Z61" s="238">
        <v>2.8285729166666669</v>
      </c>
      <c r="AB61" s="210">
        <f t="shared" ca="1" si="15"/>
        <v>-0.71379148404801329</v>
      </c>
      <c r="AC61" s="209">
        <f t="shared" ca="1" si="15"/>
        <v>-0.39059920090464884</v>
      </c>
      <c r="AD61" s="209">
        <f t="shared" ca="1" si="15"/>
        <v>-0.58820486812413098</v>
      </c>
      <c r="AE61" s="210">
        <f t="shared" ca="1" si="15"/>
        <v>-0.13118944351382078</v>
      </c>
      <c r="AF61" s="209">
        <f t="shared" ca="1" si="15"/>
        <v>-0.41120462350585507</v>
      </c>
    </row>
    <row r="62" spans="3:32" ht="16.5" thickBot="1" x14ac:dyDescent="0.3">
      <c r="C62" s="198"/>
      <c r="S62" s="199"/>
      <c r="T62" s="208"/>
      <c r="U62" s="207" t="s">
        <v>222</v>
      </c>
      <c r="V62" s="206">
        <v>4.0740740740740735</v>
      </c>
      <c r="W62" s="205">
        <v>3.4856770833333335</v>
      </c>
      <c r="X62" s="205">
        <v>2.7247369047619046</v>
      </c>
      <c r="Y62" s="205">
        <v>2.8936170212765955</v>
      </c>
      <c r="Z62" s="205">
        <v>3.3223984177215189</v>
      </c>
      <c r="AB62" s="204">
        <f t="shared" ca="1" si="15"/>
        <v>-0.20082852108505111</v>
      </c>
      <c r="AC62" s="203">
        <f t="shared" ca="1" si="15"/>
        <v>-2.7144339793537586E-2</v>
      </c>
      <c r="AD62" s="203">
        <f t="shared" ca="1" si="15"/>
        <v>-9.1598171695559838E-2</v>
      </c>
      <c r="AE62" s="204">
        <f t="shared" ca="1" si="15"/>
        <v>0.5124275777627747</v>
      </c>
      <c r="AF62" s="203">
        <f t="shared" ca="1" si="15"/>
        <v>8.262087754899694E-2</v>
      </c>
    </row>
    <row r="63" spans="3:32" ht="16.5" thickBot="1" x14ac:dyDescent="0.3">
      <c r="C63" s="198"/>
      <c r="S63" s="199"/>
      <c r="T63" s="237">
        <v>2014</v>
      </c>
    </row>
    <row r="64" spans="3:32" x14ac:dyDescent="0.25">
      <c r="C64" s="198"/>
      <c r="S64" s="199"/>
      <c r="T64" s="236"/>
      <c r="U64" s="235" t="s">
        <v>96</v>
      </c>
      <c r="V64" s="233">
        <v>3.8541666666666665</v>
      </c>
      <c r="W64" s="234">
        <v>3.2986111111111112</v>
      </c>
      <c r="X64" s="233">
        <v>3</v>
      </c>
      <c r="Y64" s="232">
        <v>2.8055555555555554</v>
      </c>
      <c r="Z64" s="231">
        <v>3.2685185185185186</v>
      </c>
      <c r="AB64" s="230">
        <f t="shared" ref="AB64:AF68" ca="1" si="16" xml:space="preserve">   IF(  V64 = "",  "",   V64 - F$21  )</f>
        <v>-0.42073592849245811</v>
      </c>
      <c r="AC64" s="229">
        <f t="shared" ca="1" si="16"/>
        <v>-0.21421031201575991</v>
      </c>
      <c r="AD64" s="229">
        <f t="shared" ca="1" si="16"/>
        <v>0.18366492354253561</v>
      </c>
      <c r="AE64" s="230">
        <f t="shared" ca="1" si="16"/>
        <v>0.42436611204173458</v>
      </c>
      <c r="AF64" s="229">
        <f t="shared" ca="1" si="16"/>
        <v>2.8740978345996648E-2</v>
      </c>
    </row>
    <row r="65" spans="3:33" x14ac:dyDescent="0.25">
      <c r="C65" s="198"/>
      <c r="S65" s="199"/>
      <c r="T65" s="228" t="s">
        <v>224</v>
      </c>
      <c r="U65" s="227" t="s">
        <v>88</v>
      </c>
      <c r="V65" s="225">
        <v>4.734375</v>
      </c>
      <c r="W65" s="226">
        <v>3.4739583333333335</v>
      </c>
      <c r="X65" s="225">
        <v>2.3697916666666665</v>
      </c>
      <c r="Y65" s="224">
        <v>3</v>
      </c>
      <c r="Z65" s="223">
        <v>3.4279661016949152</v>
      </c>
      <c r="AB65" s="210">
        <f t="shared" ca="1" si="16"/>
        <v>0.45947240484087537</v>
      </c>
      <c r="AC65" s="209">
        <f t="shared" ca="1" si="16"/>
        <v>-3.8863089793537586E-2</v>
      </c>
      <c r="AD65" s="209">
        <f t="shared" ca="1" si="16"/>
        <v>-0.44654340979079787</v>
      </c>
      <c r="AE65" s="210">
        <f t="shared" ca="1" si="16"/>
        <v>0.61881055648617922</v>
      </c>
      <c r="AF65" s="209">
        <f t="shared" ca="1" si="16"/>
        <v>0.18818856152239327</v>
      </c>
    </row>
    <row r="66" spans="3:33" x14ac:dyDescent="0.25">
      <c r="C66" s="198"/>
      <c r="S66" s="199"/>
      <c r="T66" s="222" t="s">
        <v>223</v>
      </c>
      <c r="U66" s="221" t="s">
        <v>89</v>
      </c>
      <c r="V66" s="219">
        <v>4.8999999999999995</v>
      </c>
      <c r="W66" s="220">
        <v>3.3385416666666665</v>
      </c>
      <c r="X66" s="219">
        <v>2.4015625000000003</v>
      </c>
      <c r="Y66" s="218">
        <v>2.0454545454545454</v>
      </c>
      <c r="Z66" s="217">
        <v>3.2386494252873561</v>
      </c>
      <c r="AB66" s="210">
        <f t="shared" ca="1" si="16"/>
        <v>0.62509740484087484</v>
      </c>
      <c r="AC66" s="209">
        <f t="shared" ca="1" si="16"/>
        <v>-0.17427975646020455</v>
      </c>
      <c r="AD66" s="209">
        <f t="shared" ca="1" si="16"/>
        <v>-0.41477257645746413</v>
      </c>
      <c r="AE66" s="210">
        <f t="shared" ca="1" si="16"/>
        <v>-0.33573489805927537</v>
      </c>
      <c r="AF66" s="209">
        <f t="shared" ca="1" si="16"/>
        <v>-1.1281148851658429E-3</v>
      </c>
    </row>
    <row r="67" spans="3:33" ht="16.5" thickBot="1" x14ac:dyDescent="0.3">
      <c r="C67" s="198"/>
      <c r="S67" s="199"/>
      <c r="T67" s="216"/>
      <c r="U67" s="215" t="s">
        <v>90</v>
      </c>
      <c r="V67" s="213">
        <v>4.8445312500000002</v>
      </c>
      <c r="W67" s="214">
        <v>2.9166666666666665</v>
      </c>
      <c r="X67" s="213">
        <v>1.9375</v>
      </c>
      <c r="Y67" s="212">
        <v>2.2348484848484849</v>
      </c>
      <c r="Z67" s="211">
        <v>3.0490660919540229</v>
      </c>
      <c r="AB67" s="210">
        <f t="shared" ca="1" si="16"/>
        <v>0.56962865484087555</v>
      </c>
      <c r="AC67" s="209">
        <f t="shared" ca="1" si="16"/>
        <v>-0.59615475646020455</v>
      </c>
      <c r="AD67" s="209">
        <f t="shared" ca="1" si="16"/>
        <v>-0.87883507645746439</v>
      </c>
      <c r="AE67" s="210">
        <f t="shared" ca="1" si="16"/>
        <v>-0.14634095866533592</v>
      </c>
      <c r="AF67" s="209">
        <f t="shared" ca="1" si="16"/>
        <v>-0.19071144821849906</v>
      </c>
    </row>
    <row r="68" spans="3:33" ht="16.5" thickBot="1" x14ac:dyDescent="0.3">
      <c r="C68" s="198"/>
      <c r="S68" s="199"/>
      <c r="T68" s="208"/>
      <c r="U68" s="207" t="s">
        <v>222</v>
      </c>
      <c r="V68" s="206">
        <v>4.6842661691542284</v>
      </c>
      <c r="W68" s="205">
        <v>3.2475124378109452</v>
      </c>
      <c r="X68" s="205">
        <v>2.4425245098039214</v>
      </c>
      <c r="Y68" s="205">
        <v>2.3958333333333335</v>
      </c>
      <c r="Z68" s="205">
        <v>3.250083333333333</v>
      </c>
      <c r="AB68" s="204">
        <f t="shared" ca="1" si="16"/>
        <v>0.40936357399510381</v>
      </c>
      <c r="AC68" s="203">
        <f t="shared" ca="1" si="16"/>
        <v>-0.26530898531592584</v>
      </c>
      <c r="AD68" s="203">
        <f t="shared" ca="1" si="16"/>
        <v>-0.37381056665354295</v>
      </c>
      <c r="AE68" s="204">
        <f t="shared" ca="1" si="16"/>
        <v>1.4643889819512701E-2</v>
      </c>
      <c r="AF68" s="203">
        <f t="shared" ca="1" si="16"/>
        <v>1.0305793160811039E-2</v>
      </c>
    </row>
    <row r="69" spans="3:33" x14ac:dyDescent="0.25">
      <c r="C69" s="198"/>
      <c r="S69" s="202"/>
      <c r="T69" s="201"/>
      <c r="U69" s="201"/>
      <c r="V69" s="201"/>
      <c r="W69" s="201"/>
      <c r="X69" s="201"/>
      <c r="Y69" s="201"/>
      <c r="Z69" s="201"/>
      <c r="AA69" s="201"/>
      <c r="AB69" s="201"/>
      <c r="AC69" s="201"/>
      <c r="AD69" s="201"/>
      <c r="AE69" s="201"/>
      <c r="AF69" s="201"/>
    </row>
    <row r="70" spans="3:33" s="201" customFormat="1" x14ac:dyDescent="0.25">
      <c r="T70" s="200" t="s">
        <v>221</v>
      </c>
      <c r="U70" s="202"/>
      <c r="AG70" s="198"/>
    </row>
    <row r="71" spans="3:33" s="201" customFormat="1" x14ac:dyDescent="0.25">
      <c r="T71" s="198"/>
      <c r="U71" s="200" t="s">
        <v>220</v>
      </c>
      <c r="AG71" s="198"/>
    </row>
    <row r="72" spans="3:33" s="201" customFormat="1" x14ac:dyDescent="0.25">
      <c r="T72" s="198"/>
      <c r="U72" s="200" t="s">
        <v>219</v>
      </c>
      <c r="AG72" s="198"/>
    </row>
    <row r="73" spans="3:33" s="201" customFormat="1" x14ac:dyDescent="0.25">
      <c r="T73" s="200" t="s">
        <v>218</v>
      </c>
      <c r="U73" s="199"/>
      <c r="V73" s="198"/>
      <c r="W73" s="198"/>
      <c r="X73" s="198"/>
      <c r="Y73" s="198"/>
      <c r="Z73" s="198"/>
      <c r="AA73" s="198"/>
      <c r="AB73" s="198"/>
      <c r="AC73" s="198"/>
      <c r="AD73" s="198"/>
      <c r="AE73" s="198"/>
      <c r="AF73" s="198"/>
      <c r="AG73" s="198"/>
    </row>
    <row r="74" spans="3:33" x14ac:dyDescent="0.25">
      <c r="C74" s="198"/>
      <c r="S74" s="199"/>
    </row>
    <row r="75" spans="3:33" x14ac:dyDescent="0.25">
      <c r="C75" s="198"/>
    </row>
    <row r="76" spans="3:33" x14ac:dyDescent="0.25">
      <c r="C76" s="198"/>
    </row>
    <row r="77" spans="3:33" x14ac:dyDescent="0.25">
      <c r="C77" s="198"/>
    </row>
    <row r="78" spans="3:33" x14ac:dyDescent="0.25">
      <c r="C78" s="198"/>
    </row>
    <row r="79" spans="3:33" x14ac:dyDescent="0.25">
      <c r="C79" s="198"/>
    </row>
    <row r="80" spans="3:33" x14ac:dyDescent="0.25">
      <c r="C80" s="198"/>
    </row>
    <row r="81" spans="3:3" x14ac:dyDescent="0.25">
      <c r="C81" s="198"/>
    </row>
    <row r="82" spans="3:3" x14ac:dyDescent="0.25">
      <c r="C82" s="198"/>
    </row>
    <row r="83" spans="3:3" x14ac:dyDescent="0.25">
      <c r="C83" s="198"/>
    </row>
    <row r="84" spans="3:3" x14ac:dyDescent="0.25">
      <c r="C84" s="198"/>
    </row>
    <row r="85" spans="3:3" x14ac:dyDescent="0.25">
      <c r="C85" s="198"/>
    </row>
    <row r="86" spans="3:3" x14ac:dyDescent="0.25">
      <c r="C86" s="198"/>
    </row>
    <row r="87" spans="3:3" x14ac:dyDescent="0.25">
      <c r="C87" s="198"/>
    </row>
    <row r="88" spans="3:3" x14ac:dyDescent="0.25">
      <c r="C88" s="198"/>
    </row>
    <row r="89" spans="3:3" x14ac:dyDescent="0.25">
      <c r="C89" s="198"/>
    </row>
    <row r="90" spans="3:3" x14ac:dyDescent="0.25">
      <c r="C90" s="198"/>
    </row>
    <row r="91" spans="3:3" x14ac:dyDescent="0.25">
      <c r="C91" s="198"/>
    </row>
    <row r="92" spans="3:3" x14ac:dyDescent="0.25">
      <c r="C92" s="198"/>
    </row>
    <row r="93" spans="3:3" x14ac:dyDescent="0.25">
      <c r="C93" s="198"/>
    </row>
    <row r="94" spans="3:3" x14ac:dyDescent="0.25">
      <c r="C94" s="198"/>
    </row>
    <row r="95" spans="3:3" x14ac:dyDescent="0.25">
      <c r="C95" s="198"/>
    </row>
    <row r="96" spans="3:3" x14ac:dyDescent="0.25">
      <c r="C96" s="198"/>
    </row>
    <row r="97" spans="3:3" x14ac:dyDescent="0.25">
      <c r="C97" s="198"/>
    </row>
    <row r="98" spans="3:3" x14ac:dyDescent="0.25">
      <c r="C98" s="198"/>
    </row>
    <row r="99" spans="3:3" x14ac:dyDescent="0.25">
      <c r="C99" s="198"/>
    </row>
    <row r="100" spans="3:3" x14ac:dyDescent="0.25">
      <c r="C100" s="198"/>
    </row>
    <row r="101" spans="3:3" x14ac:dyDescent="0.25">
      <c r="C101" s="198"/>
    </row>
    <row r="102" spans="3:3" x14ac:dyDescent="0.25">
      <c r="C102" s="198"/>
    </row>
    <row r="103" spans="3:3" x14ac:dyDescent="0.25">
      <c r="C103" s="198"/>
    </row>
  </sheetData>
  <conditionalFormatting sqref="E6:I6">
    <cfRule type="cellIs" dxfId="12" priority="35" operator="lessThan">
      <formula>0</formula>
    </cfRule>
  </conditionalFormatting>
  <conditionalFormatting sqref="E9:I18">
    <cfRule type="cellIs" dxfId="11" priority="36" operator="lessThan">
      <formula>0</formula>
    </cfRule>
  </conditionalFormatting>
  <conditionalFormatting sqref="L23:P32">
    <cfRule type="cellIs" dxfId="10" priority="39" operator="lessThan">
      <formula>0</formula>
    </cfRule>
  </conditionalFormatting>
  <conditionalFormatting sqref="AB7:AF12">
    <cfRule type="cellIs" dxfId="9" priority="33" operator="lessThan">
      <formula>0</formula>
    </cfRule>
  </conditionalFormatting>
  <conditionalFormatting sqref="AB14:AF19">
    <cfRule type="cellIs" dxfId="8" priority="1" operator="lessThan">
      <formula>0</formula>
    </cfRule>
  </conditionalFormatting>
  <conditionalFormatting sqref="AB21:AF26">
    <cfRule type="cellIs" dxfId="7" priority="32" operator="lessThan">
      <formula>0</formula>
    </cfRule>
  </conditionalFormatting>
  <conditionalFormatting sqref="AB28:AF32">
    <cfRule type="cellIs" dxfId="6" priority="28" operator="lessThan">
      <formula>0</formula>
    </cfRule>
  </conditionalFormatting>
  <conditionalFormatting sqref="AB34:AF38">
    <cfRule type="cellIs" dxfId="5" priority="24" operator="lessThan">
      <formula>0</formula>
    </cfRule>
  </conditionalFormatting>
  <conditionalFormatting sqref="AB40:AF44">
    <cfRule type="cellIs" dxfId="4" priority="20" operator="lessThan">
      <formula>0</formula>
    </cfRule>
  </conditionalFormatting>
  <conditionalFormatting sqref="AB46:AF50">
    <cfRule type="cellIs" dxfId="3" priority="16" operator="lessThan">
      <formula>0</formula>
    </cfRule>
  </conditionalFormatting>
  <conditionalFormatting sqref="AB52:AF56">
    <cfRule type="cellIs" dxfId="2" priority="12" operator="lessThan">
      <formula>0</formula>
    </cfRule>
  </conditionalFormatting>
  <conditionalFormatting sqref="AB58:AF62">
    <cfRule type="cellIs" dxfId="1" priority="8" operator="lessThan">
      <formula>0</formula>
    </cfRule>
  </conditionalFormatting>
  <conditionalFormatting sqref="AB64:AF68">
    <cfRule type="cellIs" dxfId="0" priority="4" operator="lessThan">
      <formula>0</formula>
    </cfRule>
  </conditionalFormatting>
  <pageMargins left="0.2" right="0.2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Calendar</vt:lpstr>
      <vt:lpstr>Captains</vt:lpstr>
      <vt:lpstr>Courses</vt:lpstr>
      <vt:lpstr>RatingsAdj</vt:lpstr>
    </vt:vector>
  </TitlesOfParts>
  <Company>HPES ACES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ROSCOE, KEVIN  </dc:creator>
  <cp:lastModifiedBy>Ben Woodruff</cp:lastModifiedBy>
  <cp:lastPrinted>2021-02-17T16:29:22Z</cp:lastPrinted>
  <dcterms:created xsi:type="dcterms:W3CDTF">2015-03-05T17:56:20Z</dcterms:created>
  <dcterms:modified xsi:type="dcterms:W3CDTF">2025-03-18T14:13:29Z</dcterms:modified>
</cp:coreProperties>
</file>