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"/>
    </mc:Choice>
  </mc:AlternateContent>
  <xr:revisionPtr revIDLastSave="0" documentId="13_ncr:1_{2BCCAFF0-6275-4701-9880-9AEFB4F9321B}" xr6:coauthVersionLast="47" xr6:coauthVersionMax="47" xr10:uidLastSave="{00000000-0000-0000-0000-000000000000}"/>
  <bookViews>
    <workbookView xWindow="28680" yWindow="-915" windowWidth="29040" windowHeight="15720" xr2:uid="{25581DAF-5E80-4251-BC5F-DA5C1D15E6BA}"/>
  </bookViews>
  <sheets>
    <sheet name="Championship Match" sheetId="2" r:id="rId1"/>
    <sheet name="Flights" sheetId="1" r:id="rId2"/>
    <sheet name="Playoff Bracket" sheetId="3" r:id="rId3"/>
  </sheets>
  <externalReferences>
    <externalReference r:id="rId4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B26" i="3" l="1"/>
  <c r="U26" i="3"/>
  <c r="U27" i="3" s="1"/>
  <c r="D26" i="3"/>
  <c r="AC25" i="3"/>
  <c r="AB25" i="3"/>
  <c r="D25" i="3"/>
  <c r="G24" i="3" s="1"/>
  <c r="F24" i="3" s="1"/>
  <c r="AB23" i="3"/>
  <c r="D23" i="3"/>
  <c r="G23" i="3" s="1"/>
  <c r="AB22" i="3"/>
  <c r="AC22" i="3" s="1"/>
  <c r="D22" i="3"/>
  <c r="AB20" i="3"/>
  <c r="AC19" i="3" s="1"/>
  <c r="D20" i="3"/>
  <c r="G18" i="3" s="1"/>
  <c r="AB19" i="3"/>
  <c r="D19" i="3"/>
  <c r="AP17" i="3"/>
  <c r="AP18" i="3" s="1"/>
  <c r="AB17" i="3"/>
  <c r="D17" i="3"/>
  <c r="G17" i="3" s="1"/>
  <c r="AQ16" i="3"/>
  <c r="D24" i="3" s="1"/>
  <c r="AP16" i="3"/>
  <c r="AC16" i="3"/>
  <c r="AB16" i="3"/>
  <c r="D16" i="3"/>
  <c r="AQ15" i="3"/>
  <c r="D3" i="3" s="1"/>
  <c r="O15" i="3"/>
  <c r="AE14" i="3"/>
  <c r="AB14" i="3"/>
  <c r="D14" i="3"/>
  <c r="G12" i="3" s="1"/>
  <c r="J10" i="3" s="1"/>
  <c r="AE13" i="3"/>
  <c r="AF13" i="3" s="1"/>
  <c r="AC13" i="3"/>
  <c r="AB13" i="3"/>
  <c r="Y13" i="3"/>
  <c r="D13" i="3"/>
  <c r="AH12" i="3"/>
  <c r="AI11" i="3" s="1"/>
  <c r="Y12" i="3"/>
  <c r="O12" i="3"/>
  <c r="AH11" i="3"/>
  <c r="AE11" i="3"/>
  <c r="AB11" i="3"/>
  <c r="Y11" i="3"/>
  <c r="D11" i="3"/>
  <c r="AF10" i="3"/>
  <c r="AE10" i="3"/>
  <c r="AC10" i="3"/>
  <c r="AB10" i="3"/>
  <c r="Y10" i="3"/>
  <c r="D10" i="3"/>
  <c r="G11" i="3" s="1"/>
  <c r="F11" i="3" s="1"/>
  <c r="AK9" i="3"/>
  <c r="Y9" i="3"/>
  <c r="M9" i="3"/>
  <c r="AL8" i="3"/>
  <c r="AK8" i="3"/>
  <c r="AE8" i="3"/>
  <c r="AB8" i="3"/>
  <c r="D8" i="3"/>
  <c r="AH7" i="3"/>
  <c r="AE7" i="3"/>
  <c r="AF7" i="3" s="1"/>
  <c r="AB7" i="3"/>
  <c r="AC7" i="3" s="1"/>
  <c r="D7" i="3"/>
  <c r="G6" i="3" s="1"/>
  <c r="F6" i="3" s="1"/>
  <c r="AH6" i="3"/>
  <c r="AI6" i="3" s="1"/>
  <c r="AE5" i="3"/>
  <c r="AB5" i="3"/>
  <c r="V5" i="3"/>
  <c r="U13" i="3" s="1"/>
  <c r="D5" i="3"/>
  <c r="G5" i="3" s="1"/>
  <c r="AF4" i="3"/>
  <c r="AE4" i="3"/>
  <c r="AB4" i="3"/>
  <c r="AC4" i="3" s="1"/>
  <c r="D4" i="3"/>
  <c r="D2" i="3"/>
  <c r="J20" i="3" l="1"/>
  <c r="J9" i="3"/>
  <c r="AQ18" i="3"/>
  <c r="AP19" i="3"/>
  <c r="M13" i="3"/>
  <c r="U28" i="3"/>
  <c r="J6" i="3" s="1"/>
  <c r="G3" i="3"/>
  <c r="AR15" i="3"/>
  <c r="U11" i="3"/>
  <c r="U6" i="3"/>
  <c r="U8" i="3"/>
  <c r="AQ17" i="3"/>
  <c r="U10" i="3"/>
  <c r="J19" i="3"/>
  <c r="U12" i="3"/>
  <c r="V15" i="3"/>
  <c r="AR16" i="3"/>
  <c r="U9" i="3"/>
  <c r="U7" i="3"/>
  <c r="O13" i="3" l="1"/>
  <c r="L13" i="3"/>
  <c r="I9" i="3"/>
  <c r="U17" i="3"/>
  <c r="U19" i="3"/>
  <c r="U18" i="3"/>
  <c r="U23" i="3"/>
  <c r="U16" i="3"/>
  <c r="U22" i="3"/>
  <c r="U21" i="3"/>
  <c r="U20" i="3"/>
  <c r="M14" i="3"/>
  <c r="L14" i="3" s="1"/>
  <c r="I19" i="3"/>
  <c r="F18" i="3"/>
  <c r="AQ19" i="3"/>
  <c r="AP20" i="3"/>
  <c r="F5" i="3"/>
  <c r="AR17" i="3"/>
  <c r="D15" i="3"/>
  <c r="D12" i="3"/>
  <c r="AR18" i="3"/>
  <c r="F12" i="3"/>
  <c r="I10" i="3"/>
  <c r="BD23" i="3" s="1"/>
  <c r="F17" i="3"/>
  <c r="F23" i="3"/>
  <c r="I20" i="3"/>
  <c r="BE18" i="3" l="1"/>
  <c r="BE16" i="3"/>
  <c r="AT16" i="3"/>
  <c r="AU16" i="3" s="1"/>
  <c r="AV16" i="3" s="1"/>
  <c r="AX16" i="3"/>
  <c r="AY16" i="3" s="1"/>
  <c r="AZ16" i="3" s="1"/>
  <c r="BE8" i="3"/>
  <c r="BE19" i="3"/>
  <c r="BE21" i="3"/>
  <c r="AX15" i="3"/>
  <c r="AY15" i="3" s="1"/>
  <c r="AZ15" i="3" s="1"/>
  <c r="BC23" i="3"/>
  <c r="BE20" i="3"/>
  <c r="BE23" i="3"/>
  <c r="BB17" i="3"/>
  <c r="BB22" i="3"/>
  <c r="BB23" i="3"/>
  <c r="BB20" i="3"/>
  <c r="BB21" i="3"/>
  <c r="AT15" i="3"/>
  <c r="AU15" i="3" s="1"/>
  <c r="AV15" i="3" s="1"/>
  <c r="BB16" i="3"/>
  <c r="BB19" i="3"/>
  <c r="BB18" i="3"/>
  <c r="BB8" i="3"/>
  <c r="BB7" i="3"/>
  <c r="BB6" i="3"/>
  <c r="BE6" i="3"/>
  <c r="AT17" i="3"/>
  <c r="AU17" i="3" s="1"/>
  <c r="AV17" i="3" s="1"/>
  <c r="BD17" i="3"/>
  <c r="BE7" i="3"/>
  <c r="AT18" i="3"/>
  <c r="AU18" i="3" s="1"/>
  <c r="AV18" i="3" s="1"/>
  <c r="AP21" i="3"/>
  <c r="AQ20" i="3"/>
  <c r="AR19" i="3"/>
  <c r="D9" i="3"/>
  <c r="BE17" i="3"/>
  <c r="BE22" i="3"/>
  <c r="G4" i="3" l="1"/>
  <c r="J8" i="3"/>
  <c r="AR20" i="3"/>
  <c r="D18" i="3"/>
  <c r="AQ21" i="3"/>
  <c r="AP22" i="3"/>
  <c r="AQ22" i="3" s="1"/>
  <c r="G10" i="3"/>
  <c r="Y23" i="3"/>
  <c r="J18" i="3"/>
  <c r="G16" i="3"/>
  <c r="BE3" i="3"/>
  <c r="BB3" i="3"/>
  <c r="G22" i="3"/>
  <c r="D21" i="3" l="1"/>
  <c r="AR21" i="3"/>
  <c r="BC16" i="3"/>
  <c r="BC7" i="3"/>
  <c r="BC18" i="3"/>
  <c r="BC6" i="3"/>
  <c r="BC17" i="3"/>
  <c r="Y17" i="3" s="1"/>
  <c r="BC22" i="3"/>
  <c r="BC20" i="3"/>
  <c r="BC21" i="3"/>
  <c r="BC19" i="3"/>
  <c r="Y19" i="3" s="1"/>
  <c r="BC8" i="3"/>
  <c r="Y8" i="3" s="1"/>
  <c r="D6" i="3"/>
  <c r="AR22" i="3"/>
  <c r="BD6" i="3"/>
  <c r="BD16" i="3"/>
  <c r="BD18" i="3"/>
  <c r="BD8" i="3"/>
  <c r="BD7" i="3"/>
  <c r="BD22" i="3"/>
  <c r="BD21" i="3"/>
  <c r="BD20" i="3"/>
  <c r="BD19" i="3"/>
  <c r="Y22" i="3" l="1"/>
  <c r="Y18" i="3"/>
  <c r="Y21" i="3"/>
  <c r="Y7" i="3"/>
  <c r="BC3" i="3"/>
  <c r="Y6" i="3"/>
  <c r="Y16" i="3"/>
  <c r="Y20" i="3"/>
  <c r="BD3" i="3"/>
  <c r="X8" i="3"/>
  <c r="X7" i="3"/>
  <c r="X13" i="3"/>
  <c r="X21" i="3"/>
  <c r="X20" i="3"/>
  <c r="X9" i="3"/>
  <c r="X17" i="3"/>
  <c r="X22" i="3"/>
  <c r="X18" i="3"/>
  <c r="X11" i="3"/>
  <c r="X19" i="3"/>
  <c r="X6" i="3"/>
  <c r="X12" i="3"/>
  <c r="X10" i="3"/>
  <c r="X16" i="3"/>
  <c r="X23" i="3"/>
  <c r="O27" i="2"/>
  <c r="O26" i="2"/>
  <c r="O25" i="2"/>
  <c r="O24" i="2"/>
  <c r="P10" i="2"/>
  <c r="O10" i="2"/>
  <c r="N10" i="2"/>
  <c r="C10" i="2"/>
  <c r="J7" i="2"/>
  <c r="J5" i="2"/>
  <c r="C2" i="2"/>
  <c r="A1" i="2"/>
  <c r="Y14" i="3" l="1"/>
  <c r="X24" i="3"/>
  <c r="X14" i="3"/>
  <c r="Y24" i="3"/>
  <c r="Q23" i="2"/>
  <c r="F23" i="2"/>
  <c r="I27" i="2" l="1"/>
  <c r="T27" i="2"/>
  <c r="T16" i="2" l="1"/>
  <c r="T18" i="2"/>
  <c r="T14" i="2"/>
  <c r="T22" i="2"/>
  <c r="T20" i="2"/>
  <c r="R23" i="2"/>
  <c r="I16" i="2"/>
  <c r="I18" i="2"/>
  <c r="R25" i="2" l="1"/>
  <c r="R24" i="2"/>
  <c r="T12" i="2"/>
  <c r="T15" i="2" s="1"/>
  <c r="T17" i="2" s="1"/>
  <c r="T19" i="2" s="1"/>
  <c r="T21" i="2" s="1"/>
  <c r="T23" i="2" s="1"/>
  <c r="R26" i="2"/>
  <c r="I14" i="2"/>
  <c r="G25" i="2"/>
  <c r="I12" i="2"/>
  <c r="I20" i="2"/>
  <c r="I22" i="2"/>
  <c r="G26" i="2"/>
  <c r="G24" i="2"/>
  <c r="R27" i="2" l="1"/>
  <c r="F7" i="2" s="1"/>
  <c r="I15" i="2"/>
  <c r="I17" i="2" s="1"/>
  <c r="I19" i="2" s="1"/>
  <c r="I21" i="2" s="1"/>
  <c r="I23" i="2" s="1"/>
  <c r="G27" i="2"/>
  <c r="F6" i="2"/>
  <c r="O5" i="2"/>
  <c r="O7" i="2"/>
  <c r="G6" i="2"/>
  <c r="G7" i="2"/>
</calcChain>
</file>

<file path=xl/sharedStrings.xml><?xml version="1.0" encoding="utf-8"?>
<sst xmlns="http://schemas.openxmlformats.org/spreadsheetml/2006/main" count="803" uniqueCount="270">
  <si>
    <t>Low Gross</t>
  </si>
  <si>
    <t>A</t>
  </si>
  <si>
    <t>Flight</t>
  </si>
  <si>
    <t>SGL 2026 MT</t>
  </si>
  <si>
    <t>B</t>
  </si>
  <si>
    <t>C</t>
  </si>
  <si>
    <t>D</t>
  </si>
  <si>
    <t>E</t>
  </si>
  <si>
    <t>F</t>
  </si>
  <si>
    <t>Tie-Break:</t>
  </si>
  <si>
    <t>Group</t>
  </si>
  <si>
    <t>Row</t>
  </si>
  <si>
    <t>Player</t>
  </si>
  <si>
    <t>Over Par Front</t>
  </si>
  <si>
    <t>Over Par Back</t>
  </si>
  <si>
    <t>Hcp</t>
  </si>
  <si>
    <t>Net</t>
  </si>
  <si>
    <t>OP F9</t>
  </si>
  <si>
    <t>OP B9</t>
  </si>
  <si>
    <t>OP</t>
  </si>
  <si>
    <t>7A</t>
  </si>
  <si>
    <t>Joey Piland</t>
  </si>
  <si>
    <t>1st</t>
  </si>
  <si>
    <t>10B</t>
  </si>
  <si>
    <t>Ronnie Gray</t>
  </si>
  <si>
    <t>14B</t>
  </si>
  <si>
    <t>Stephen Jakubowski</t>
  </si>
  <si>
    <t>18A</t>
  </si>
  <si>
    <t>Steven Ward</t>
  </si>
  <si>
    <t>13B</t>
  </si>
  <si>
    <t>Timothy Newman</t>
  </si>
  <si>
    <t>#</t>
  </si>
  <si>
    <t>Long Drives</t>
  </si>
  <si>
    <t>Y2P</t>
  </si>
  <si>
    <t xml:space="preserve"> Runner-up</t>
  </si>
  <si>
    <t>3A</t>
  </si>
  <si>
    <t>Ben Hunter</t>
  </si>
  <si>
    <t>14A</t>
  </si>
  <si>
    <t>Jacob Sinniger</t>
  </si>
  <si>
    <t>2nd</t>
  </si>
  <si>
    <t>Keith Waddles</t>
  </si>
  <si>
    <t>2A</t>
  </si>
  <si>
    <t>Jody Miller</t>
  </si>
  <si>
    <t>13A</t>
  </si>
  <si>
    <t>Ron Hand</t>
  </si>
  <si>
    <t>Johnny Keller</t>
  </si>
  <si>
    <t>17A</t>
  </si>
  <si>
    <t>Chris Harris</t>
  </si>
  <si>
    <t>3rd</t>
  </si>
  <si>
    <t>Todd Skeeter</t>
  </si>
  <si>
    <t>Don Sniady</t>
  </si>
  <si>
    <t>11A</t>
  </si>
  <si>
    <t>Mike Pyrtle</t>
  </si>
  <si>
    <t>1B</t>
  </si>
  <si>
    <t>Brandon Cash</t>
  </si>
  <si>
    <t>Jhavon Trott</t>
  </si>
  <si>
    <t>4A</t>
  </si>
  <si>
    <t>Floyd Byrd</t>
  </si>
  <si>
    <t>4th</t>
  </si>
  <si>
    <t>Tommy Hall</t>
  </si>
  <si>
    <t>Ron LaFrenierre</t>
  </si>
  <si>
    <t>Jesse Johnson</t>
  </si>
  <si>
    <t>Drew Alfred</t>
  </si>
  <si>
    <t>3B</t>
  </si>
  <si>
    <t>Kenny Stewart</t>
  </si>
  <si>
    <t>Warren Doyle</t>
  </si>
  <si>
    <t>5th</t>
  </si>
  <si>
    <t>9A</t>
  </si>
  <si>
    <t>David Breeding</t>
  </si>
  <si>
    <t>15B</t>
  </si>
  <si>
    <t>David Krejcarek</t>
  </si>
  <si>
    <t>Rich Dietz</t>
  </si>
  <si>
    <t>2B</t>
  </si>
  <si>
    <t>Leonard Vanhook</t>
  </si>
  <si>
    <t>Jon Malone</t>
  </si>
  <si>
    <t>8B</t>
  </si>
  <si>
    <t>Mike Lowers</t>
  </si>
  <si>
    <t>12A</t>
  </si>
  <si>
    <t>Dan Morgan</t>
  </si>
  <si>
    <t>Steven Stern</t>
  </si>
  <si>
    <t>10A</t>
  </si>
  <si>
    <t>Ruben Morales</t>
  </si>
  <si>
    <t>Thomas Crosby</t>
  </si>
  <si>
    <t>6A</t>
  </si>
  <si>
    <t>Gary Crockett</t>
  </si>
  <si>
    <t>5A</t>
  </si>
  <si>
    <t>Brandon Kelly</t>
  </si>
  <si>
    <t>Larry Espiritu</t>
  </si>
  <si>
    <t>8A</t>
  </si>
  <si>
    <t>Doug Mintz</t>
  </si>
  <si>
    <t>Dave Snyder</t>
  </si>
  <si>
    <t>Eber Cummings</t>
  </si>
  <si>
    <t>Y2P - Yards to Pin</t>
  </si>
  <si>
    <t>Kyle Adams</t>
  </si>
  <si>
    <t>Jeff Asby</t>
  </si>
  <si>
    <t>Wildlando Handy</t>
  </si>
  <si>
    <t>Rich Egyud</t>
  </si>
  <si>
    <t>Sean Mueller</t>
  </si>
  <si>
    <t>9B</t>
  </si>
  <si>
    <t>Scott Bohn</t>
  </si>
  <si>
    <t>Bruce Herring</t>
  </si>
  <si>
    <t>Edward Outen</t>
  </si>
  <si>
    <t>Larry Warlitner</t>
  </si>
  <si>
    <t>Joe Gray</t>
  </si>
  <si>
    <t>16A</t>
  </si>
  <si>
    <t>Casey DiNenna</t>
  </si>
  <si>
    <t>Closest to the Pin</t>
  </si>
  <si>
    <t>Austin Davis</t>
  </si>
  <si>
    <t>Thurston Gore</t>
  </si>
  <si>
    <t>15A</t>
  </si>
  <si>
    <t>David King</t>
  </si>
  <si>
    <t>Mackenzie Webb</t>
  </si>
  <si>
    <t>Joey Janus</t>
  </si>
  <si>
    <t>Michael LePore</t>
  </si>
  <si>
    <t>6'-10</t>
  </si>
  <si>
    <t>David Briggs</t>
  </si>
  <si>
    <t>Ron Barnett</t>
  </si>
  <si>
    <t>Chris Dover</t>
  </si>
  <si>
    <t>Brian Johnston II</t>
  </si>
  <si>
    <t>17B</t>
  </si>
  <si>
    <t>Steve Roberts</t>
  </si>
  <si>
    <t>Rinehart Wilke</t>
  </si>
  <si>
    <t>10"</t>
  </si>
  <si>
    <t>18B</t>
  </si>
  <si>
    <t>Vincent Dobbins</t>
  </si>
  <si>
    <t>Joe Kujawski</t>
  </si>
  <si>
    <t>Steve Schultz</t>
  </si>
  <si>
    <t>Steve McFann</t>
  </si>
  <si>
    <t>Bruce Bailey</t>
  </si>
  <si>
    <t>Jimi Wright</t>
  </si>
  <si>
    <t>Johnny Mintz</t>
  </si>
  <si>
    <t>4'-8</t>
  </si>
  <si>
    <t>Les Smith</t>
  </si>
  <si>
    <t>Spencer Eade</t>
  </si>
  <si>
    <t>Nate Harrison</t>
  </si>
  <si>
    <t>Dan Mahar</t>
  </si>
  <si>
    <t>6'-11</t>
  </si>
  <si>
    <t>Grant Melvin</t>
  </si>
  <si>
    <t>Jonathan McCloud</t>
  </si>
  <si>
    <t>Greg McKean</t>
  </si>
  <si>
    <t>1A</t>
  </si>
  <si>
    <t>Jim Albright</t>
  </si>
  <si>
    <t>Brad Whitley</t>
  </si>
  <si>
    <t>Craig Comeaux</t>
  </si>
  <si>
    <t>Mike Wallace</t>
  </si>
  <si>
    <t>Jimmy Simpson</t>
  </si>
  <si>
    <t>Jeff Waltz</t>
  </si>
  <si>
    <t>Elmer Dickens</t>
  </si>
  <si>
    <t>Forrest Barefoot</t>
  </si>
  <si>
    <t>Pete Carr</t>
  </si>
  <si>
    <t>Tim Spradlin</t>
  </si>
  <si>
    <t>Rick Chapman</t>
  </si>
  <si>
    <t>Jim Lawson</t>
  </si>
  <si>
    <t>Nick Maidment</t>
  </si>
  <si>
    <t>Mike Konrad</t>
  </si>
  <si>
    <t>Billy McGlothlin</t>
  </si>
  <si>
    <t>Tyler Richter</t>
  </si>
  <si>
    <t>Joseph Kingett</t>
  </si>
  <si>
    <t>Sarah Crawford</t>
  </si>
  <si>
    <t>Jeff Merichko</t>
  </si>
  <si>
    <t>Maria Stewart</t>
  </si>
  <si>
    <t>Steve Kortz</t>
  </si>
  <si>
    <t>Jim Barner</t>
  </si>
  <si>
    <t>Ricky Moyer</t>
  </si>
  <si>
    <t>Joey Revere</t>
  </si>
  <si>
    <t>Scott Nydam</t>
  </si>
  <si>
    <t>Robert Holley</t>
  </si>
  <si>
    <t>Mike Simmons</t>
  </si>
  <si>
    <t>Bruce Beers</t>
  </si>
  <si>
    <t>Gary Coffey</t>
  </si>
  <si>
    <t>James Revere</t>
  </si>
  <si>
    <t>Gilbert Meekins</t>
  </si>
  <si>
    <t>Cody Mitchell</t>
  </si>
  <si>
    <t>Bob White</t>
  </si>
  <si>
    <t>Andy Burleson</t>
  </si>
  <si>
    <t>Kevin Holland</t>
  </si>
  <si>
    <t>Stephen Reid</t>
  </si>
  <si>
    <t>Robert Cuffe</t>
  </si>
  <si>
    <t>Dave Hause</t>
  </si>
  <si>
    <t>Robert Staha</t>
  </si>
  <si>
    <t>Jacob Mueller</t>
  </si>
  <si>
    <t>T. J. Schuller</t>
  </si>
  <si>
    <t>Chris Rohlf</t>
  </si>
  <si>
    <t/>
  </si>
  <si>
    <t>Gary Leonard</t>
  </si>
  <si>
    <t>6B</t>
  </si>
  <si>
    <t>Brian Davis</t>
  </si>
  <si>
    <t>Top 12 A, 4 B, 2 C and 2 D net scores, then sorted</t>
  </si>
  <si>
    <t>Donald Dressier</t>
  </si>
  <si>
    <t>Ave</t>
  </si>
  <si>
    <t>Min</t>
  </si>
  <si>
    <t>Max</t>
  </si>
  <si>
    <t>Max:</t>
  </si>
  <si>
    <t>F9</t>
  </si>
  <si>
    <t>B9</t>
  </si>
  <si>
    <t>B9 - F9</t>
  </si>
  <si>
    <t xml:space="preserve"> </t>
  </si>
  <si>
    <t>Championship</t>
  </si>
  <si>
    <t xml:space="preserve">  Team Rep Signatures</t>
  </si>
  <si>
    <t xml:space="preserve">Dates: </t>
  </si>
  <si>
    <t xml:space="preserve">Course: </t>
  </si>
  <si>
    <t>Sleepy Hole</t>
  </si>
  <si>
    <t xml:space="preserve">Home Team </t>
  </si>
  <si>
    <t>E14</t>
  </si>
  <si>
    <t xml:space="preserve">Away Team </t>
  </si>
  <si>
    <t>E12</t>
  </si>
  <si>
    <t>Pair Total</t>
  </si>
  <si>
    <t>ESC* Points Front</t>
  </si>
  <si>
    <t>ESC* Points Back</t>
  </si>
  <si>
    <t xml:space="preserve">Total Team Net </t>
  </si>
  <si>
    <t xml:space="preserve">High Net Score </t>
  </si>
  <si>
    <t xml:space="preserve">2nd High Net Score </t>
  </si>
  <si>
    <t xml:space="preserve">Final Net Score </t>
  </si>
  <si>
    <t xml:space="preserve">  *ESC: Equitable Stroke Control Points for low handicap players IAW SGL Rule 7:</t>
  </si>
  <si>
    <t>Missing player net points.</t>
  </si>
  <si>
    <t xml:space="preserve"> Subtract 1 point for each triple bogie or worse scored on any hole by a player with a course handicap of 4 or less,</t>
  </si>
  <si>
    <t>Max net score for 18 holes.</t>
  </si>
  <si>
    <t xml:space="preserve"> Subtract 1 point for each triple bogie or worse scored on any par 5 by a player with a course handicap of 5 to 9.</t>
  </si>
  <si>
    <t xml:space="preserve"> - Start Playoffs</t>
  </si>
  <si>
    <t xml:space="preserve"> Round 1</t>
  </si>
  <si>
    <t xml:space="preserve"> Round 2</t>
  </si>
  <si>
    <t xml:space="preserve"> Round 3</t>
  </si>
  <si>
    <t>Champ</t>
  </si>
  <si>
    <t xml:space="preserve"> - Only edit grey cells and</t>
  </si>
  <si>
    <t>Seed</t>
  </si>
  <si>
    <t>Sat</t>
  </si>
  <si>
    <t xml:space="preserve"> - Championship</t>
  </si>
  <si>
    <t xml:space="preserve">    match score results</t>
  </si>
  <si>
    <t>W</t>
  </si>
  <si>
    <t>L</t>
  </si>
  <si>
    <t>Enter the seed's number</t>
  </si>
  <si>
    <t>NNIT</t>
  </si>
  <si>
    <t>ENGR</t>
  </si>
  <si>
    <t>Round 1</t>
  </si>
  <si>
    <t>Round 2</t>
  </si>
  <si>
    <t>Round 3</t>
  </si>
  <si>
    <t xml:space="preserve">   Championship</t>
  </si>
  <si>
    <t>E75</t>
  </si>
  <si>
    <t>MW</t>
  </si>
  <si>
    <t>TTh</t>
  </si>
  <si>
    <t>MT</t>
  </si>
  <si>
    <t>X31</t>
  </si>
  <si>
    <t>DR</t>
  </si>
  <si>
    <t>A572</t>
  </si>
  <si>
    <t>OH</t>
  </si>
  <si>
    <t>M10</t>
  </si>
  <si>
    <t>SH</t>
  </si>
  <si>
    <t>O87</t>
  </si>
  <si>
    <t>KC</t>
  </si>
  <si>
    <t>O19</t>
  </si>
  <si>
    <t>Venue</t>
  </si>
  <si>
    <t>Days</t>
  </si>
  <si>
    <t>E83</t>
  </si>
  <si>
    <t xml:space="preserve"> Red  - Difference in match</t>
  </si>
  <si>
    <t>E55a</t>
  </si>
  <si>
    <t>X87</t>
  </si>
  <si>
    <t>E60</t>
  </si>
  <si>
    <t>THH</t>
  </si>
  <si>
    <t>Mon</t>
  </si>
  <si>
    <t>Tue</t>
  </si>
  <si>
    <t>Wed</t>
  </si>
  <si>
    <t>Thur</t>
  </si>
  <si>
    <t>AGS</t>
  </si>
  <si>
    <t>TBD</t>
  </si>
  <si>
    <t>Start Dates:</t>
  </si>
  <si>
    <t>R1</t>
  </si>
  <si>
    <t>R2</t>
  </si>
  <si>
    <t>R3</t>
  </si>
  <si>
    <t>A League is 1st seed in odd years</t>
  </si>
  <si>
    <t>No Show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</si>
</sst>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[$-409]d\-mmm\-yyyy;@"/>
    <numFmt numFmtId="166" formatCode="m/d;@"/>
    <numFmt numFmtId="167" formatCode="m/d/yy;@"/>
    <numFmt numFmtId="168" formatCode="[$-409]mmmm\ d\,\ yyyy;@"/>
  </numFmts>
  <fonts count="86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8"/>
      <color theme="0" tint="-4.9989318521683403E-2"/>
      <name val="Arial"/>
      <family val="2"/>
    </font>
    <font>
      <b/>
      <sz val="10"/>
      <name val="Arial"/>
      <family val="2"/>
    </font>
    <font>
      <b/>
      <sz val="10"/>
      <color rgb="FFC00000"/>
      <name val="Arial"/>
      <family val="2"/>
    </font>
    <font>
      <sz val="8"/>
      <color theme="0" tint="-0.249977111117893"/>
      <name val="Arial"/>
      <family val="2"/>
    </font>
    <font>
      <sz val="10"/>
      <color theme="0" tint="-4.9989318521683403E-2"/>
      <name val="Arial"/>
      <family val="2"/>
    </font>
    <font>
      <b/>
      <sz val="24"/>
      <name val="Arial"/>
      <family val="2"/>
    </font>
    <font>
      <b/>
      <sz val="14"/>
      <name val="Arial"/>
      <family val="2"/>
    </font>
    <font>
      <sz val="24"/>
      <name val="Arial"/>
      <family val="2"/>
    </font>
    <font>
      <b/>
      <sz val="24"/>
      <color rgb="FFC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rgb="FFC00000"/>
      <name val="Arial"/>
      <family val="2"/>
    </font>
    <font>
      <b/>
      <sz val="18"/>
      <name val="Arial"/>
      <family val="2"/>
    </font>
    <font>
      <sz val="10"/>
      <color rgb="FFC00000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6"/>
      <color theme="0" tint="-4.9989318521683403E-2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u/>
      <sz val="11"/>
      <name val="Aptos Narrow"/>
      <family val="2"/>
      <scheme val="minor"/>
    </font>
    <font>
      <b/>
      <sz val="9"/>
      <name val="Aptos Narrow"/>
      <family val="2"/>
      <scheme val="minor"/>
    </font>
    <font>
      <b/>
      <sz val="10"/>
      <color rgb="FF0000FF"/>
      <name val="Arial"/>
      <family val="2"/>
    </font>
    <font>
      <sz val="9"/>
      <name val="Aptos Narrow"/>
      <family val="2"/>
      <scheme val="minor"/>
    </font>
    <font>
      <sz val="8"/>
      <color rgb="FFC00000"/>
      <name val="Arial"/>
      <family val="2"/>
    </font>
    <font>
      <sz val="10"/>
      <color rgb="FF0000FF"/>
      <name val="Arial"/>
      <family val="2"/>
    </font>
    <font>
      <sz val="9"/>
      <name val="Arial"/>
      <family val="2"/>
    </font>
    <font>
      <b/>
      <sz val="11"/>
      <color rgb="FF0000FF"/>
      <name val="Arial"/>
      <family val="2"/>
    </font>
    <font>
      <b/>
      <sz val="10"/>
      <color indexed="10"/>
      <name val="Arial"/>
      <family val="2"/>
    </font>
    <font>
      <b/>
      <sz val="12"/>
      <name val="Arial"/>
      <family val="2"/>
    </font>
    <font>
      <b/>
      <sz val="12"/>
      <color rgb="FF0000FF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0"/>
      <color indexed="9"/>
      <name val="Arial"/>
      <family val="2"/>
    </font>
    <font>
      <b/>
      <sz val="9"/>
      <color rgb="FF0000FF"/>
      <name val="Arial"/>
      <family val="2"/>
    </font>
    <font>
      <sz val="10"/>
      <color indexed="10"/>
      <name val="Tahoma"/>
      <family val="2"/>
    </font>
    <font>
      <sz val="10"/>
      <color indexed="9"/>
      <name val="Tahoma"/>
      <family val="2"/>
    </font>
    <font>
      <i/>
      <sz val="8"/>
      <color indexed="10"/>
      <name val="Tahoma"/>
      <family val="2"/>
    </font>
    <font>
      <sz val="6"/>
      <color indexed="10"/>
      <name val="Arial"/>
      <family val="2"/>
    </font>
    <font>
      <i/>
      <sz val="8"/>
      <color indexed="40"/>
      <name val="Tahoma"/>
      <family val="2"/>
    </font>
    <font>
      <sz val="8"/>
      <color indexed="10"/>
      <name val="Tahoma"/>
      <family val="2"/>
    </font>
    <font>
      <sz val="10"/>
      <name val="Tahoma"/>
      <family val="2"/>
    </font>
    <font>
      <sz val="10"/>
      <color indexed="22"/>
      <name val="Tahoma"/>
      <family val="2"/>
    </font>
    <font>
      <b/>
      <sz val="9"/>
      <color indexed="10"/>
      <name val="Tahoma"/>
      <family val="2"/>
    </font>
    <font>
      <b/>
      <sz val="9"/>
      <name val="Tahoma"/>
      <family val="2"/>
    </font>
    <font>
      <b/>
      <i/>
      <sz val="8"/>
      <name val="Tahoma"/>
      <family val="2"/>
    </font>
    <font>
      <b/>
      <i/>
      <sz val="9"/>
      <name val="Tahoma"/>
      <family val="2"/>
    </font>
    <font>
      <b/>
      <sz val="8"/>
      <color theme="9" tint="-0.499984740745262"/>
      <name val="Tahoma"/>
      <family val="2"/>
    </font>
    <font>
      <sz val="9"/>
      <color indexed="10"/>
      <name val="Tahoma"/>
      <family val="2"/>
    </font>
    <font>
      <b/>
      <sz val="8"/>
      <name val="Tahoma"/>
      <family val="2"/>
    </font>
    <font>
      <i/>
      <sz val="8"/>
      <name val="Tahoma"/>
      <family val="2"/>
    </font>
    <font>
      <b/>
      <i/>
      <sz val="12"/>
      <name val="Tahoma"/>
      <family val="2"/>
    </font>
    <font>
      <b/>
      <sz val="9"/>
      <color indexed="10"/>
      <name val="Arial"/>
      <family val="2"/>
    </font>
    <font>
      <sz val="9"/>
      <name val="Tahoma"/>
      <family val="2"/>
    </font>
    <font>
      <b/>
      <i/>
      <sz val="8"/>
      <name val="Arial"/>
      <family val="2"/>
    </font>
    <font>
      <b/>
      <sz val="11"/>
      <name val="Tahoma"/>
      <family val="2"/>
    </font>
    <font>
      <b/>
      <sz val="7"/>
      <color rgb="FFFF0000"/>
      <name val="Tahoma"/>
      <family val="2"/>
    </font>
    <font>
      <i/>
      <sz val="9"/>
      <name val="Tahoma"/>
      <family val="2"/>
    </font>
    <font>
      <b/>
      <sz val="7"/>
      <name val="Tahoma"/>
      <family val="2"/>
    </font>
    <font>
      <i/>
      <sz val="6"/>
      <name val="Arial"/>
      <family val="2"/>
    </font>
    <font>
      <b/>
      <sz val="10"/>
      <name val="Tahoma"/>
      <family val="2"/>
    </font>
    <font>
      <sz val="8"/>
      <name val="Times New Roman"/>
      <family val="1"/>
    </font>
    <font>
      <b/>
      <sz val="9"/>
      <color rgb="FF0000FF"/>
      <name val="Tahoma"/>
      <family val="2"/>
    </font>
    <font>
      <b/>
      <i/>
      <sz val="10"/>
      <name val="Tahoma"/>
      <family val="2"/>
    </font>
    <font>
      <sz val="8"/>
      <name val="Tahoma"/>
      <family val="2"/>
    </font>
    <font>
      <b/>
      <sz val="11"/>
      <color rgb="FFFF33CC"/>
      <name val="Aptos Narrow"/>
      <family val="2"/>
      <scheme val="minor"/>
    </font>
    <font>
      <b/>
      <sz val="8"/>
      <color rgb="FF0000FF"/>
      <name val="Tahoma"/>
      <family val="2"/>
    </font>
    <font>
      <b/>
      <sz val="11"/>
      <color rgb="FF0000FF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i/>
      <sz val="8"/>
      <color rgb="FFFF0000"/>
      <name val="Tahoma"/>
      <family val="2"/>
    </font>
    <font>
      <b/>
      <i/>
      <sz val="12"/>
      <name val="Imprint MT Shadow"/>
      <family val="5"/>
    </font>
    <font>
      <b/>
      <sz val="8"/>
      <color rgb="FF92D050"/>
      <name val="Tahoma"/>
      <family val="2"/>
    </font>
    <font>
      <b/>
      <sz val="11"/>
      <color theme="9" tint="-0.499984740745262"/>
      <name val="Aptos Narrow"/>
      <family val="2"/>
      <scheme val="minor"/>
    </font>
    <font>
      <b/>
      <sz val="11"/>
      <color rgb="FF00B050"/>
      <name val="Aptos Narrow"/>
      <family val="2"/>
      <scheme val="minor"/>
    </font>
    <font>
      <b/>
      <i/>
      <sz val="16"/>
      <name val="Tahoma"/>
      <family val="2"/>
    </font>
    <font>
      <u/>
      <sz val="9"/>
      <name val="Tahoma"/>
      <family val="2"/>
    </font>
    <font>
      <i/>
      <u/>
      <sz val="8"/>
      <name val="Tahoma"/>
      <family val="2"/>
    </font>
    <font>
      <b/>
      <sz val="8"/>
      <name val="Arial Narrow"/>
      <family val="2"/>
    </font>
    <font>
      <sz val="8"/>
      <color indexed="14"/>
      <name val="Tahoma"/>
      <family val="2"/>
    </font>
    <font>
      <sz val="9"/>
      <color indexed="12"/>
      <name val="Tahoma"/>
      <family val="2"/>
    </font>
    <font>
      <sz val="9"/>
      <color indexed="17"/>
      <name val="Tahoma"/>
      <family val="2"/>
    </font>
    <font>
      <i/>
      <sz val="10"/>
      <name val="Tahoma"/>
      <family val="2"/>
    </font>
    <font>
      <b/>
      <sz val="7"/>
      <color rgb="FF0000FF"/>
      <name val="Tahoma"/>
      <family val="2"/>
    </font>
  </fonts>
  <fills count="19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</fills>
  <borders count="6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59">
    <xf numFmtId="0" fontId="0" fillId="0" borderId="0" xfId="0"/>
    <xf numFmtId="0" fontId="2" fillId="0" borderId="0" xfId="1" applyFont="1" applyAlignment="1" applyProtection="1">
      <alignment horizontal="center"/>
      <protection locked="0"/>
    </xf>
    <xf numFmtId="0" fontId="3" fillId="0" borderId="0" xfId="1" applyFont="1" applyAlignment="1" applyProtection="1">
      <alignment horizontal="center"/>
      <protection locked="0"/>
    </xf>
    <xf numFmtId="0" fontId="1" fillId="0" borderId="0" xfId="1" applyAlignment="1" applyProtection="1">
      <alignment horizontal="right"/>
      <protection locked="0"/>
    </xf>
    <xf numFmtId="0" fontId="4" fillId="0" borderId="0" xfId="1" applyFont="1" applyAlignment="1" applyProtection="1">
      <alignment horizontal="right"/>
      <protection locked="0"/>
    </xf>
    <xf numFmtId="0" fontId="3" fillId="0" borderId="0" xfId="1" applyFont="1" applyAlignment="1" applyProtection="1">
      <alignment horizontal="right"/>
      <protection locked="0"/>
    </xf>
    <xf numFmtId="0" fontId="1" fillId="0" borderId="0" xfId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 applyProtection="1">
      <alignment horizontal="left"/>
      <protection locked="0"/>
    </xf>
    <xf numFmtId="0" fontId="5" fillId="0" borderId="0" xfId="1" applyFont="1" applyAlignment="1" applyProtection="1">
      <alignment horizontal="left"/>
      <protection locked="0"/>
    </xf>
    <xf numFmtId="0" fontId="6" fillId="0" borderId="0" xfId="1" applyFont="1" applyAlignment="1" applyProtection="1">
      <alignment horizontal="center"/>
      <protection locked="0"/>
    </xf>
    <xf numFmtId="0" fontId="7" fillId="0" borderId="0" xfId="1" applyFont="1" applyAlignment="1" applyProtection="1">
      <alignment horizontal="right"/>
      <protection locked="0"/>
    </xf>
    <xf numFmtId="0" fontId="7" fillId="0" borderId="0" xfId="1" applyFont="1" applyAlignment="1" applyProtection="1">
      <alignment horizontal="left"/>
      <protection locked="0"/>
    </xf>
    <xf numFmtId="0" fontId="8" fillId="0" borderId="0" xfId="1" applyFont="1" applyAlignment="1" applyProtection="1">
      <alignment horizontal="left"/>
      <protection locked="0"/>
    </xf>
    <xf numFmtId="0" fontId="9" fillId="0" borderId="0" xfId="1" applyFont="1" applyAlignment="1" applyProtection="1">
      <alignment horizontal="right"/>
      <protection locked="0"/>
    </xf>
    <xf numFmtId="0" fontId="10" fillId="0" borderId="0" xfId="1" applyFont="1" applyAlignment="1" applyProtection="1">
      <alignment horizontal="right"/>
      <protection locked="0"/>
    </xf>
    <xf numFmtId="0" fontId="11" fillId="0" borderId="0" xfId="1" applyFont="1" applyAlignment="1" applyProtection="1">
      <alignment horizontal="center"/>
      <protection locked="0"/>
    </xf>
    <xf numFmtId="0" fontId="7" fillId="0" borderId="0" xfId="1" applyFont="1" applyAlignment="1" applyProtection="1">
      <alignment horizontal="center"/>
      <protection locked="0"/>
    </xf>
    <xf numFmtId="0" fontId="9" fillId="0" borderId="0" xfId="1" applyFont="1" applyAlignment="1">
      <alignment horizontal="right"/>
    </xf>
    <xf numFmtId="0" fontId="8" fillId="0" borderId="0" xfId="1" applyFont="1" applyAlignment="1">
      <alignment horizontal="left"/>
    </xf>
    <xf numFmtId="0" fontId="9" fillId="0" borderId="0" xfId="1" applyFont="1" applyAlignment="1">
      <alignment horizontal="left"/>
    </xf>
    <xf numFmtId="0" fontId="9" fillId="0" borderId="0" xfId="1" applyFont="1" applyAlignment="1" applyProtection="1">
      <alignment horizontal="left"/>
      <protection locked="0"/>
    </xf>
    <xf numFmtId="0" fontId="12" fillId="0" borderId="0" xfId="1" applyFont="1" applyAlignment="1" applyProtection="1">
      <alignment horizontal="right"/>
      <protection locked="0"/>
    </xf>
    <xf numFmtId="0" fontId="13" fillId="0" borderId="0" xfId="1" applyFont="1" applyAlignment="1" applyProtection="1">
      <alignment horizontal="right"/>
      <protection locked="0"/>
    </xf>
    <xf numFmtId="0" fontId="11" fillId="0" borderId="0" xfId="1" applyFont="1" applyAlignment="1" applyProtection="1">
      <alignment horizontal="right"/>
      <protection locked="0"/>
    </xf>
    <xf numFmtId="0" fontId="3" fillId="2" borderId="1" xfId="1" applyFont="1" applyFill="1" applyBorder="1" applyAlignment="1" applyProtection="1">
      <alignment horizontal="center" vertical="center" textRotation="90"/>
      <protection locked="0"/>
    </xf>
    <xf numFmtId="0" fontId="3" fillId="2" borderId="2" xfId="1" applyFont="1" applyFill="1" applyBorder="1" applyAlignment="1" applyProtection="1">
      <alignment horizontal="center" vertical="center" textRotation="90"/>
      <protection locked="0"/>
    </xf>
    <xf numFmtId="0" fontId="14" fillId="2" borderId="3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3" fillId="2" borderId="4" xfId="1" applyFont="1" applyFill="1" applyBorder="1" applyAlignment="1">
      <alignment horizontal="center" vertical="center" wrapText="1"/>
    </xf>
    <xf numFmtId="0" fontId="15" fillId="0" borderId="0" xfId="1" applyFont="1" applyAlignment="1" applyProtection="1">
      <alignment horizontal="right"/>
      <protection locked="0"/>
    </xf>
    <xf numFmtId="0" fontId="2" fillId="0" borderId="0" xfId="1" applyFont="1" applyAlignment="1" applyProtection="1">
      <alignment horizontal="right"/>
      <protection locked="0"/>
    </xf>
    <xf numFmtId="0" fontId="3" fillId="2" borderId="5" xfId="1" applyFont="1" applyFill="1" applyBorder="1" applyAlignment="1" applyProtection="1">
      <alignment horizontal="center" vertical="center" textRotation="90"/>
      <protection locked="0"/>
    </xf>
    <xf numFmtId="0" fontId="14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4" xfId="1" applyFont="1" applyFill="1" applyBorder="1" applyAlignment="1" applyProtection="1">
      <alignment horizontal="center" vertical="center" wrapText="1"/>
      <protection locked="0"/>
    </xf>
    <xf numFmtId="0" fontId="3" fillId="3" borderId="6" xfId="1" applyFont="1" applyFill="1" applyBorder="1" applyAlignment="1" applyProtection="1">
      <alignment horizontal="center" vertical="center"/>
      <protection locked="0"/>
    </xf>
    <xf numFmtId="0" fontId="3" fillId="2" borderId="6" xfId="1" applyFont="1" applyFill="1" applyBorder="1" applyAlignment="1" applyProtection="1">
      <alignment horizontal="center" vertical="center" textRotation="90"/>
      <protection locked="0"/>
    </xf>
    <xf numFmtId="0" fontId="16" fillId="4" borderId="6" xfId="0" applyFont="1" applyFill="1" applyBorder="1" applyAlignment="1">
      <alignment horizontal="center" vertical="center"/>
    </xf>
    <xf numFmtId="0" fontId="12" fillId="0" borderId="0" xfId="1" applyFont="1" applyAlignment="1" applyProtection="1">
      <alignment horizontal="center"/>
      <protection locked="0"/>
    </xf>
    <xf numFmtId="0" fontId="11" fillId="2" borderId="7" xfId="1" applyFont="1" applyFill="1" applyBorder="1" applyAlignment="1" applyProtection="1">
      <alignment horizontal="center"/>
      <protection locked="0"/>
    </xf>
    <xf numFmtId="0" fontId="12" fillId="2" borderId="8" xfId="1" applyFont="1" applyFill="1" applyBorder="1" applyAlignment="1" applyProtection="1">
      <alignment horizontal="center"/>
      <protection locked="0"/>
    </xf>
    <xf numFmtId="0" fontId="17" fillId="0" borderId="9" xfId="0" applyFont="1" applyBorder="1" applyAlignment="1" applyProtection="1">
      <alignment horizontal="center"/>
      <protection locked="0"/>
    </xf>
    <xf numFmtId="0" fontId="17" fillId="0" borderId="8" xfId="1" applyFont="1" applyBorder="1" applyAlignment="1" applyProtection="1">
      <alignment horizontal="center"/>
      <protection locked="0"/>
    </xf>
    <xf numFmtId="0" fontId="1" fillId="0" borderId="9" xfId="0" applyFont="1" applyBorder="1" applyAlignment="1" applyProtection="1">
      <alignment horizontal="center"/>
      <protection locked="0"/>
    </xf>
    <xf numFmtId="164" fontId="17" fillId="5" borderId="10" xfId="1" applyNumberFormat="1" applyFont="1" applyFill="1" applyBorder="1" applyAlignment="1">
      <alignment horizontal="center"/>
    </xf>
    <xf numFmtId="0" fontId="18" fillId="0" borderId="0" xfId="1" applyFont="1" applyAlignment="1" applyProtection="1">
      <alignment horizontal="center"/>
      <protection locked="0"/>
    </xf>
    <xf numFmtId="0" fontId="19" fillId="0" borderId="0" xfId="1" applyFont="1" applyAlignment="1" applyProtection="1">
      <alignment horizontal="left"/>
      <protection locked="0"/>
    </xf>
    <xf numFmtId="0" fontId="18" fillId="0" borderId="0" xfId="1" applyFont="1" applyAlignment="1" applyProtection="1">
      <alignment horizontal="center" vertical="center"/>
      <protection locked="0"/>
    </xf>
    <xf numFmtId="0" fontId="19" fillId="0" borderId="0" xfId="1" applyFont="1" applyAlignment="1" applyProtection="1">
      <alignment horizontal="left" vertical="center"/>
      <protection locked="0"/>
    </xf>
    <xf numFmtId="0" fontId="20" fillId="0" borderId="0" xfId="1" applyFont="1" applyAlignment="1" applyProtection="1">
      <alignment horizontal="right" vertical="center"/>
      <protection locked="0"/>
    </xf>
    <xf numFmtId="0" fontId="11" fillId="2" borderId="7" xfId="1" applyFont="1" applyFill="1" applyBorder="1" applyAlignment="1" applyProtection="1">
      <alignment horizontal="center" vertical="center"/>
      <protection locked="0"/>
    </xf>
    <xf numFmtId="0" fontId="12" fillId="2" borderId="7" xfId="1" applyFont="1" applyFill="1" applyBorder="1" applyAlignment="1" applyProtection="1">
      <alignment horizontal="center" vertical="center"/>
      <protection locked="0"/>
    </xf>
    <xf numFmtId="0" fontId="17" fillId="0" borderId="9" xfId="0" applyFont="1" applyBorder="1" applyAlignment="1" applyProtection="1">
      <alignment horizontal="center" vertical="center"/>
      <protection locked="0"/>
    </xf>
    <xf numFmtId="0" fontId="17" fillId="0" borderId="7" xfId="1" applyFont="1" applyBorder="1" applyAlignment="1" applyProtection="1">
      <alignment horizontal="center" vertical="center"/>
      <protection locked="0"/>
    </xf>
    <xf numFmtId="0" fontId="17" fillId="0" borderId="8" xfId="1" applyFont="1" applyBorder="1" applyAlignment="1" applyProtection="1">
      <alignment horizontal="center" vertical="center"/>
      <protection locked="0"/>
    </xf>
    <xf numFmtId="0" fontId="1" fillId="0" borderId="9" xfId="0" applyFont="1" applyBorder="1" applyAlignment="1" applyProtection="1">
      <alignment horizontal="center" vertical="center"/>
      <protection locked="0"/>
    </xf>
    <xf numFmtId="0" fontId="1" fillId="0" borderId="0" xfId="1" applyAlignment="1" applyProtection="1">
      <alignment horizontal="right" vertical="center"/>
      <protection locked="0"/>
    </xf>
    <xf numFmtId="0" fontId="1" fillId="0" borderId="0" xfId="1" applyAlignment="1">
      <alignment horizontal="right" vertical="center"/>
    </xf>
    <xf numFmtId="0" fontId="21" fillId="0" borderId="0" xfId="1" applyFont="1" applyAlignment="1">
      <alignment horizontal="right" vertical="center"/>
    </xf>
    <xf numFmtId="0" fontId="22" fillId="6" borderId="7" xfId="1" applyFont="1" applyFill="1" applyBorder="1" applyAlignment="1">
      <alignment horizontal="center" vertical="center"/>
    </xf>
    <xf numFmtId="0" fontId="22" fillId="6" borderId="11" xfId="1" applyFont="1" applyFill="1" applyBorder="1" applyAlignment="1">
      <alignment horizontal="center" vertical="center"/>
    </xf>
    <xf numFmtId="0" fontId="22" fillId="6" borderId="12" xfId="1" applyFont="1" applyFill="1" applyBorder="1" applyAlignment="1">
      <alignment horizontal="center" vertical="center"/>
    </xf>
    <xf numFmtId="0" fontId="23" fillId="0" borderId="0" xfId="1" applyFont="1" applyAlignment="1">
      <alignment horizontal="left" vertical="center"/>
    </xf>
    <xf numFmtId="0" fontId="21" fillId="0" borderId="0" xfId="1" applyFont="1" applyAlignment="1" applyProtection="1">
      <alignment horizontal="right" vertical="center"/>
      <protection locked="0"/>
    </xf>
    <xf numFmtId="0" fontId="24" fillId="4" borderId="13" xfId="1" applyFont="1" applyFill="1" applyBorder="1" applyAlignment="1" applyProtection="1">
      <alignment horizontal="center" vertical="center"/>
      <protection locked="0"/>
    </xf>
    <xf numFmtId="0" fontId="17" fillId="7" borderId="9" xfId="1" applyFont="1" applyFill="1" applyBorder="1" applyAlignment="1" applyProtection="1">
      <alignment horizontal="center"/>
      <protection locked="0"/>
    </xf>
    <xf numFmtId="0" fontId="1" fillId="0" borderId="9" xfId="1" applyBorder="1" applyAlignment="1" applyProtection="1">
      <alignment horizontal="center"/>
      <protection locked="0"/>
    </xf>
    <xf numFmtId="164" fontId="17" fillId="0" borderId="7" xfId="1" applyNumberFormat="1" applyFont="1" applyBorder="1" applyAlignment="1">
      <alignment horizontal="right"/>
    </xf>
    <xf numFmtId="164" fontId="17" fillId="0" borderId="12" xfId="1" applyNumberFormat="1" applyFont="1" applyBorder="1" applyAlignment="1">
      <alignment horizontal="center"/>
    </xf>
    <xf numFmtId="0" fontId="1" fillId="0" borderId="0" xfId="1" applyAlignment="1" applyProtection="1">
      <alignment horizontal="center"/>
      <protection locked="0"/>
    </xf>
    <xf numFmtId="0" fontId="21" fillId="0" borderId="0" xfId="1" applyFont="1" applyAlignment="1" applyProtection="1">
      <alignment horizontal="center" vertical="center"/>
      <protection locked="0"/>
    </xf>
    <xf numFmtId="0" fontId="11" fillId="2" borderId="6" xfId="1" applyFont="1" applyFill="1" applyBorder="1" applyAlignment="1" applyProtection="1">
      <alignment horizontal="center"/>
      <protection locked="0"/>
    </xf>
    <xf numFmtId="0" fontId="25" fillId="0" borderId="14" xfId="0" applyFont="1" applyBorder="1" applyAlignment="1" applyProtection="1">
      <alignment horizontal="center"/>
      <protection locked="0"/>
    </xf>
    <xf numFmtId="0" fontId="25" fillId="0" borderId="6" xfId="0" applyFont="1" applyBorder="1" applyAlignment="1" applyProtection="1">
      <alignment horizontal="center"/>
      <protection locked="0"/>
    </xf>
    <xf numFmtId="0" fontId="11" fillId="2" borderId="15" xfId="1" applyFont="1" applyFill="1" applyBorder="1" applyAlignment="1" applyProtection="1">
      <alignment horizontal="center"/>
      <protection locked="0"/>
    </xf>
    <xf numFmtId="0" fontId="12" fillId="2" borderId="16" xfId="1" applyFont="1" applyFill="1" applyBorder="1" applyAlignment="1" applyProtection="1">
      <alignment horizontal="center"/>
      <protection locked="0"/>
    </xf>
    <xf numFmtId="0" fontId="17" fillId="7" borderId="17" xfId="1" applyFont="1" applyFill="1" applyBorder="1" applyAlignment="1" applyProtection="1">
      <alignment horizontal="center"/>
      <protection locked="0"/>
    </xf>
    <xf numFmtId="0" fontId="17" fillId="0" borderId="16" xfId="1" applyFont="1" applyBorder="1" applyAlignment="1" applyProtection="1">
      <alignment horizontal="center"/>
      <protection locked="0"/>
    </xf>
    <xf numFmtId="0" fontId="1" fillId="0" borderId="17" xfId="1" applyBorder="1" applyAlignment="1" applyProtection="1">
      <alignment horizontal="center"/>
      <protection locked="0"/>
    </xf>
    <xf numFmtId="164" fontId="17" fillId="5" borderId="18" xfId="1" applyNumberFormat="1" applyFont="1" applyFill="1" applyBorder="1" applyAlignment="1">
      <alignment horizontal="center"/>
    </xf>
    <xf numFmtId="0" fontId="17" fillId="0" borderId="17" xfId="0" applyFont="1" applyBorder="1" applyAlignment="1" applyProtection="1">
      <alignment horizontal="center"/>
      <protection locked="0"/>
    </xf>
    <xf numFmtId="0" fontId="1" fillId="0" borderId="17" xfId="0" applyFont="1" applyBorder="1" applyAlignment="1" applyProtection="1">
      <alignment horizontal="center"/>
      <protection locked="0"/>
    </xf>
    <xf numFmtId="0" fontId="11" fillId="2" borderId="15" xfId="1" applyFont="1" applyFill="1" applyBorder="1" applyAlignment="1" applyProtection="1">
      <alignment horizontal="center" vertical="center"/>
      <protection locked="0"/>
    </xf>
    <xf numFmtId="0" fontId="17" fillId="7" borderId="18" xfId="1" applyFont="1" applyFill="1" applyBorder="1" applyAlignment="1" applyProtection="1">
      <alignment horizontal="center" vertical="center"/>
      <protection locked="0"/>
    </xf>
    <xf numFmtId="0" fontId="17" fillId="0" borderId="15" xfId="1" applyFont="1" applyBorder="1" applyAlignment="1" applyProtection="1">
      <alignment horizontal="center" vertical="center"/>
      <protection locked="0"/>
    </xf>
    <xf numFmtId="0" fontId="17" fillId="0" borderId="16" xfId="1" applyFont="1" applyBorder="1" applyAlignment="1" applyProtection="1">
      <alignment horizontal="center" vertical="center"/>
      <protection locked="0"/>
    </xf>
    <xf numFmtId="0" fontId="1" fillId="0" borderId="17" xfId="1" applyBorder="1" applyAlignment="1" applyProtection="1">
      <alignment horizontal="center" vertical="center"/>
      <protection locked="0"/>
    </xf>
    <xf numFmtId="0" fontId="22" fillId="0" borderId="19" xfId="1" applyFont="1" applyBorder="1" applyAlignment="1">
      <alignment horizontal="center"/>
    </xf>
    <xf numFmtId="0" fontId="22" fillId="0" borderId="20" xfId="1" applyFont="1" applyBorder="1" applyAlignment="1" applyProtection="1">
      <alignment horizontal="center"/>
      <protection locked="0"/>
    </xf>
    <xf numFmtId="0" fontId="22" fillId="0" borderId="21" xfId="1" applyFont="1" applyBorder="1" applyAlignment="1" applyProtection="1">
      <alignment horizontal="center"/>
      <protection locked="0"/>
    </xf>
    <xf numFmtId="0" fontId="21" fillId="0" borderId="0" xfId="1" applyFont="1" applyAlignment="1" applyProtection="1">
      <alignment horizontal="left" vertical="center"/>
      <protection locked="0"/>
    </xf>
    <xf numFmtId="0" fontId="24" fillId="4" borderId="22" xfId="1" applyFont="1" applyFill="1" applyBorder="1" applyAlignment="1" applyProtection="1">
      <alignment horizontal="center" vertical="center"/>
      <protection locked="0"/>
    </xf>
    <xf numFmtId="164" fontId="17" fillId="0" borderId="15" xfId="1" applyNumberFormat="1" applyFont="1" applyBorder="1" applyAlignment="1">
      <alignment horizontal="right"/>
    </xf>
    <xf numFmtId="164" fontId="17" fillId="0" borderId="23" xfId="1" applyNumberFormat="1" applyFont="1" applyBorder="1" applyAlignment="1">
      <alignment horizontal="center"/>
    </xf>
    <xf numFmtId="0" fontId="20" fillId="0" borderId="0" xfId="1" applyFont="1" applyAlignment="1" applyProtection="1">
      <alignment horizontal="right"/>
      <protection locked="0"/>
    </xf>
    <xf numFmtId="0" fontId="17" fillId="0" borderId="7" xfId="1" applyFont="1" applyBorder="1" applyAlignment="1" applyProtection="1">
      <alignment horizontal="center"/>
      <protection locked="0"/>
    </xf>
    <xf numFmtId="0" fontId="21" fillId="0" borderId="0" xfId="1" applyFont="1" applyAlignment="1">
      <alignment horizontal="right"/>
    </xf>
    <xf numFmtId="0" fontId="22" fillId="0" borderId="19" xfId="1" applyFont="1" applyBorder="1" applyAlignment="1">
      <alignment horizontal="center" vertical="center"/>
    </xf>
    <xf numFmtId="0" fontId="22" fillId="0" borderId="20" xfId="1" applyFont="1" applyBorder="1" applyAlignment="1" applyProtection="1">
      <alignment horizontal="center" vertical="center"/>
      <protection locked="0"/>
    </xf>
    <xf numFmtId="0" fontId="22" fillId="0" borderId="21" xfId="1" applyFont="1" applyBorder="1" applyAlignment="1" applyProtection="1">
      <alignment horizontal="center" vertical="center"/>
      <protection locked="0"/>
    </xf>
    <xf numFmtId="0" fontId="21" fillId="0" borderId="0" xfId="1" applyFont="1" applyAlignment="1" applyProtection="1">
      <alignment horizontal="left"/>
      <protection locked="0"/>
    </xf>
    <xf numFmtId="0" fontId="21" fillId="0" borderId="0" xfId="1" applyFont="1" applyAlignment="1" applyProtection="1">
      <alignment horizontal="right"/>
      <protection locked="0"/>
    </xf>
    <xf numFmtId="0" fontId="24" fillId="4" borderId="24" xfId="1" applyFont="1" applyFill="1" applyBorder="1" applyAlignment="1" applyProtection="1">
      <alignment horizontal="center" vertical="center"/>
      <protection locked="0"/>
    </xf>
    <xf numFmtId="0" fontId="17" fillId="7" borderId="18" xfId="1" applyFont="1" applyFill="1" applyBorder="1" applyAlignment="1" applyProtection="1">
      <alignment horizontal="center"/>
      <protection locked="0"/>
    </xf>
    <xf numFmtId="0" fontId="17" fillId="0" borderId="15" xfId="1" applyFont="1" applyBorder="1" applyAlignment="1" applyProtection="1">
      <alignment horizontal="center"/>
      <protection locked="0"/>
    </xf>
    <xf numFmtId="0" fontId="17" fillId="0" borderId="6" xfId="0" applyFont="1" applyBorder="1" applyAlignment="1">
      <alignment horizontal="center"/>
    </xf>
    <xf numFmtId="0" fontId="26" fillId="0" borderId="25" xfId="1" applyFont="1" applyBorder="1" applyAlignment="1" applyProtection="1">
      <alignment horizontal="center" vertical="center"/>
      <protection locked="0"/>
    </xf>
    <xf numFmtId="0" fontId="22" fillId="0" borderId="26" xfId="1" applyFont="1" applyBorder="1" applyAlignment="1">
      <alignment horizontal="center"/>
    </xf>
    <xf numFmtId="0" fontId="22" fillId="0" borderId="27" xfId="1" applyFont="1" applyBorder="1" applyAlignment="1" applyProtection="1">
      <alignment horizontal="center"/>
      <protection locked="0"/>
    </xf>
    <xf numFmtId="0" fontId="22" fillId="0" borderId="28" xfId="1" applyFont="1" applyBorder="1" applyAlignment="1" applyProtection="1">
      <alignment horizontal="center"/>
      <protection locked="0"/>
    </xf>
    <xf numFmtId="0" fontId="12" fillId="0" borderId="0" xfId="1" applyFont="1" applyAlignment="1" applyProtection="1">
      <alignment horizontal="center" vertical="center"/>
      <protection locked="0"/>
    </xf>
    <xf numFmtId="0" fontId="21" fillId="0" borderId="0" xfId="1" quotePrefix="1" applyFont="1" applyAlignment="1" applyProtection="1">
      <alignment horizontal="left"/>
      <protection locked="0"/>
    </xf>
    <xf numFmtId="0" fontId="22" fillId="6" borderId="7" xfId="1" applyFont="1" applyFill="1" applyBorder="1" applyAlignment="1">
      <alignment horizontal="center"/>
    </xf>
    <xf numFmtId="0" fontId="23" fillId="0" borderId="0" xfId="1" applyFont="1" applyAlignment="1">
      <alignment horizontal="left"/>
    </xf>
    <xf numFmtId="0" fontId="22" fillId="0" borderId="21" xfId="1" quotePrefix="1" applyFont="1" applyBorder="1" applyAlignment="1" applyProtection="1">
      <alignment horizontal="center" vertical="center"/>
      <protection locked="0"/>
    </xf>
    <xf numFmtId="0" fontId="26" fillId="8" borderId="25" xfId="1" applyFont="1" applyFill="1" applyBorder="1" applyAlignment="1" applyProtection="1">
      <alignment horizontal="center" vertical="center"/>
      <protection locked="0"/>
    </xf>
    <xf numFmtId="0" fontId="26" fillId="4" borderId="25" xfId="1" applyFont="1" applyFill="1" applyBorder="1" applyAlignment="1" applyProtection="1">
      <alignment horizontal="center" vertical="center"/>
      <protection locked="0"/>
    </xf>
    <xf numFmtId="0" fontId="26" fillId="9" borderId="25" xfId="1" applyFont="1" applyFill="1" applyBorder="1" applyAlignment="1" applyProtection="1">
      <alignment horizontal="center" vertical="center"/>
      <protection locked="0"/>
    </xf>
    <xf numFmtId="0" fontId="17" fillId="0" borderId="17" xfId="1" applyFont="1" applyBorder="1" applyAlignment="1" applyProtection="1">
      <alignment horizontal="center"/>
      <protection locked="0"/>
    </xf>
    <xf numFmtId="0" fontId="17" fillId="5" borderId="10" xfId="1" applyFont="1" applyFill="1" applyBorder="1" applyAlignment="1">
      <alignment horizontal="center"/>
    </xf>
    <xf numFmtId="0" fontId="12" fillId="2" borderId="7" xfId="1" applyFont="1" applyFill="1" applyBorder="1" applyAlignment="1" applyProtection="1">
      <alignment horizontal="center"/>
      <protection locked="0"/>
    </xf>
    <xf numFmtId="0" fontId="17" fillId="5" borderId="18" xfId="1" applyFont="1" applyFill="1" applyBorder="1" applyAlignment="1">
      <alignment horizontal="center"/>
    </xf>
    <xf numFmtId="0" fontId="12" fillId="2" borderId="15" xfId="1" applyFont="1" applyFill="1" applyBorder="1" applyAlignment="1" applyProtection="1">
      <alignment horizontal="center"/>
      <protection locked="0"/>
    </xf>
    <xf numFmtId="0" fontId="17" fillId="10" borderId="10" xfId="1" applyFont="1" applyFill="1" applyBorder="1" applyAlignment="1" applyProtection="1">
      <alignment horizontal="center"/>
      <protection locked="0"/>
    </xf>
    <xf numFmtId="0" fontId="17" fillId="10" borderId="18" xfId="1" applyFont="1" applyFill="1" applyBorder="1" applyAlignment="1" applyProtection="1">
      <alignment horizontal="center"/>
      <protection locked="0"/>
    </xf>
    <xf numFmtId="0" fontId="12" fillId="0" borderId="0" xfId="1" applyFont="1" applyAlignment="1" applyProtection="1">
      <alignment horizontal="left"/>
      <protection locked="0"/>
    </xf>
    <xf numFmtId="164" fontId="12" fillId="0" borderId="6" xfId="1" applyNumberFormat="1" applyFont="1" applyBorder="1" applyAlignment="1" applyProtection="1">
      <alignment horizontal="right"/>
      <protection locked="0"/>
    </xf>
    <xf numFmtId="0" fontId="27" fillId="0" borderId="0" xfId="1" applyFont="1" applyAlignment="1" applyProtection="1">
      <alignment horizontal="right"/>
      <protection locked="0"/>
    </xf>
    <xf numFmtId="0" fontId="12" fillId="0" borderId="6" xfId="1" applyFont="1" applyBorder="1" applyAlignment="1" applyProtection="1">
      <alignment horizontal="right"/>
      <protection locked="0"/>
    </xf>
    <xf numFmtId="1" fontId="12" fillId="0" borderId="6" xfId="1" applyNumberFormat="1" applyFont="1" applyBorder="1" applyAlignment="1" applyProtection="1">
      <alignment horizontal="right"/>
      <protection locked="0"/>
    </xf>
    <xf numFmtId="0" fontId="0" fillId="0" borderId="0" xfId="0" applyAlignment="1" applyProtection="1">
      <alignment horizontal="right"/>
      <protection locked="0"/>
    </xf>
    <xf numFmtId="0" fontId="15" fillId="0" borderId="0" xfId="0" applyFont="1" applyAlignment="1" applyProtection="1">
      <alignment horizontal="right"/>
      <protection locked="0"/>
    </xf>
    <xf numFmtId="0" fontId="12" fillId="0" borderId="0" xfId="0" applyFont="1" applyAlignment="1" applyProtection="1">
      <alignment horizontal="right"/>
      <protection locked="0"/>
    </xf>
    <xf numFmtId="0" fontId="3" fillId="0" borderId="0" xfId="0" applyFont="1" applyAlignment="1" applyProtection="1">
      <alignment horizontal="center"/>
      <protection locked="0"/>
    </xf>
    <xf numFmtId="0" fontId="28" fillId="0" borderId="0" xfId="1" applyFont="1" applyAlignment="1" applyProtection="1">
      <alignment horizontal="center"/>
      <protection locked="0"/>
    </xf>
    <xf numFmtId="0" fontId="1" fillId="3" borderId="6" xfId="1" applyFill="1" applyBorder="1" applyAlignment="1" applyProtection="1">
      <alignment horizontal="center"/>
      <protection locked="0"/>
    </xf>
    <xf numFmtId="0" fontId="1" fillId="3" borderId="6" xfId="0" applyFont="1" applyFill="1" applyBorder="1" applyAlignment="1" applyProtection="1">
      <alignment horizontal="center"/>
      <protection locked="0"/>
    </xf>
    <xf numFmtId="0" fontId="12" fillId="0" borderId="0" xfId="0" applyFont="1" applyAlignment="1" applyProtection="1">
      <alignment horizontal="center"/>
      <protection locked="0"/>
    </xf>
    <xf numFmtId="2" fontId="29" fillId="0" borderId="29" xfId="1" applyNumberFormat="1" applyFont="1" applyBorder="1" applyAlignment="1" applyProtection="1">
      <alignment horizontal="center"/>
      <protection locked="0"/>
    </xf>
    <xf numFmtId="164" fontId="29" fillId="0" borderId="29" xfId="0" applyNumberFormat="1" applyFont="1" applyBorder="1" applyAlignment="1" applyProtection="1">
      <alignment horizontal="center"/>
      <protection locked="0"/>
    </xf>
    <xf numFmtId="2" fontId="29" fillId="0" borderId="29" xfId="0" applyNumberFormat="1" applyFont="1" applyBorder="1" applyAlignment="1" applyProtection="1">
      <alignment horizontal="center"/>
      <protection locked="0"/>
    </xf>
    <xf numFmtId="2" fontId="29" fillId="0" borderId="30" xfId="1" applyNumberFormat="1" applyFont="1" applyBorder="1" applyAlignment="1" applyProtection="1">
      <alignment horizontal="center"/>
      <protection locked="0"/>
    </xf>
    <xf numFmtId="164" fontId="29" fillId="0" borderId="30" xfId="0" applyNumberFormat="1" applyFont="1" applyBorder="1" applyAlignment="1" applyProtection="1">
      <alignment horizontal="center"/>
      <protection locked="0"/>
    </xf>
    <xf numFmtId="2" fontId="29" fillId="0" borderId="30" xfId="0" applyNumberFormat="1" applyFont="1" applyBorder="1" applyAlignment="1" applyProtection="1">
      <alignment horizontal="center"/>
      <protection locked="0"/>
    </xf>
    <xf numFmtId="164" fontId="29" fillId="0" borderId="30" xfId="1" applyNumberFormat="1" applyFont="1" applyBorder="1" applyAlignment="1" applyProtection="1">
      <alignment horizontal="center"/>
      <protection locked="0"/>
    </xf>
    <xf numFmtId="164" fontId="1" fillId="11" borderId="6" xfId="1" applyNumberFormat="1" applyFill="1" applyBorder="1" applyAlignment="1" applyProtection="1">
      <alignment horizontal="center"/>
      <protection locked="0"/>
    </xf>
    <xf numFmtId="0" fontId="6" fillId="0" borderId="0" xfId="1" applyFont="1" applyAlignment="1" applyProtection="1">
      <alignment horizontal="right"/>
      <protection locked="0"/>
    </xf>
    <xf numFmtId="0" fontId="31" fillId="0" borderId="0" xfId="1" applyFont="1" applyAlignment="1">
      <alignment horizontal="left"/>
    </xf>
    <xf numFmtId="0" fontId="8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3" fillId="0" borderId="0" xfId="1" applyFont="1" applyAlignment="1">
      <alignment horizontal="left"/>
    </xf>
    <xf numFmtId="0" fontId="8" fillId="6" borderId="5" xfId="1" applyFont="1" applyFill="1" applyBorder="1" applyAlignment="1">
      <alignment horizontal="center"/>
    </xf>
    <xf numFmtId="0" fontId="1" fillId="6" borderId="31" xfId="1" applyFill="1" applyBorder="1" applyAlignment="1">
      <alignment horizontal="right"/>
    </xf>
    <xf numFmtId="0" fontId="32" fillId="6" borderId="31" xfId="1" applyFont="1" applyFill="1" applyBorder="1" applyAlignment="1">
      <alignment horizontal="left"/>
    </xf>
    <xf numFmtId="0" fontId="32" fillId="6" borderId="32" xfId="1" applyFont="1" applyFill="1" applyBorder="1" applyAlignment="1">
      <alignment horizontal="center"/>
    </xf>
    <xf numFmtId="0" fontId="1" fillId="0" borderId="35" xfId="1" applyBorder="1" applyAlignment="1">
      <alignment horizontal="right"/>
    </xf>
    <xf numFmtId="0" fontId="3" fillId="0" borderId="36" xfId="1" applyFont="1" applyBorder="1" applyAlignment="1">
      <alignment horizontal="left"/>
    </xf>
    <xf numFmtId="0" fontId="1" fillId="0" borderId="20" xfId="1" applyBorder="1" applyAlignment="1">
      <alignment horizontal="right"/>
    </xf>
    <xf numFmtId="0" fontId="1" fillId="0" borderId="21" xfId="1" applyBorder="1" applyAlignment="1">
      <alignment horizontal="right"/>
    </xf>
    <xf numFmtId="0" fontId="3" fillId="12" borderId="37" xfId="1" applyFont="1" applyFill="1" applyBorder="1" applyAlignment="1">
      <alignment horizontal="center"/>
    </xf>
    <xf numFmtId="0" fontId="3" fillId="12" borderId="38" xfId="1" applyFont="1" applyFill="1" applyBorder="1" applyAlignment="1">
      <alignment horizontal="center"/>
    </xf>
    <xf numFmtId="0" fontId="1" fillId="12" borderId="39" xfId="1" applyFill="1" applyBorder="1" applyAlignment="1">
      <alignment horizontal="right"/>
    </xf>
    <xf numFmtId="0" fontId="1" fillId="0" borderId="40" xfId="1" applyBorder="1" applyAlignment="1">
      <alignment horizontal="right"/>
    </xf>
    <xf numFmtId="0" fontId="32" fillId="0" borderId="41" xfId="1" applyFont="1" applyBorder="1" applyAlignment="1">
      <alignment horizontal="center"/>
    </xf>
    <xf numFmtId="0" fontId="1" fillId="0" borderId="42" xfId="1" applyBorder="1" applyAlignment="1">
      <alignment horizontal="right"/>
    </xf>
    <xf numFmtId="0" fontId="1" fillId="0" borderId="41" xfId="1" applyBorder="1" applyAlignment="1">
      <alignment horizontal="right"/>
    </xf>
    <xf numFmtId="0" fontId="1" fillId="0" borderId="43" xfId="1" applyBorder="1" applyAlignment="1">
      <alignment horizontal="right"/>
    </xf>
    <xf numFmtId="0" fontId="32" fillId="2" borderId="43" xfId="1" applyFont="1" applyFill="1" applyBorder="1" applyAlignment="1">
      <alignment horizontal="center"/>
    </xf>
    <xf numFmtId="0" fontId="1" fillId="0" borderId="45" xfId="1" applyBorder="1" applyAlignment="1">
      <alignment horizontal="right"/>
    </xf>
    <xf numFmtId="0" fontId="34" fillId="0" borderId="46" xfId="1" applyFont="1" applyBorder="1" applyAlignment="1">
      <alignment horizontal="right"/>
    </xf>
    <xf numFmtId="0" fontId="1" fillId="0" borderId="47" xfId="1" applyBorder="1" applyAlignment="1">
      <alignment horizontal="right"/>
    </xf>
    <xf numFmtId="0" fontId="1" fillId="0" borderId="48" xfId="1" applyBorder="1" applyAlignment="1">
      <alignment horizontal="right"/>
    </xf>
    <xf numFmtId="0" fontId="1" fillId="0" borderId="46" xfId="1" applyBorder="1" applyAlignment="1">
      <alignment horizontal="right"/>
    </xf>
    <xf numFmtId="0" fontId="1" fillId="0" borderId="49" xfId="1" applyBorder="1" applyAlignment="1">
      <alignment horizontal="right"/>
    </xf>
    <xf numFmtId="0" fontId="32" fillId="2" borderId="28" xfId="1" applyFont="1" applyFill="1" applyBorder="1" applyAlignment="1">
      <alignment horizontal="center"/>
    </xf>
    <xf numFmtId="0" fontId="1" fillId="0" borderId="51" xfId="1" applyBorder="1" applyAlignment="1">
      <alignment horizontal="right"/>
    </xf>
    <xf numFmtId="0" fontId="32" fillId="0" borderId="52" xfId="1" applyFont="1" applyBorder="1" applyAlignment="1">
      <alignment horizontal="center"/>
    </xf>
    <xf numFmtId="0" fontId="1" fillId="0" borderId="52" xfId="1" applyBorder="1" applyAlignment="1">
      <alignment horizontal="right"/>
    </xf>
    <xf numFmtId="0" fontId="1" fillId="0" borderId="27" xfId="1" applyBorder="1" applyAlignment="1">
      <alignment horizontal="right"/>
    </xf>
    <xf numFmtId="0" fontId="1" fillId="0" borderId="28" xfId="1" applyBorder="1" applyAlignment="1">
      <alignment horizontal="right"/>
    </xf>
    <xf numFmtId="0" fontId="3" fillId="0" borderId="0" xfId="1" applyFont="1" applyAlignment="1">
      <alignment horizontal="right"/>
    </xf>
    <xf numFmtId="0" fontId="1" fillId="2" borderId="5" xfId="1" applyFill="1" applyBorder="1" applyAlignment="1">
      <alignment horizontal="right"/>
    </xf>
    <xf numFmtId="0" fontId="8" fillId="2" borderId="2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12" fillId="12" borderId="1" xfId="1" applyFont="1" applyFill="1" applyBorder="1" applyAlignment="1">
      <alignment horizontal="center" vertical="center" wrapText="1"/>
    </xf>
    <xf numFmtId="0" fontId="12" fillId="12" borderId="2" xfId="1" applyFont="1" applyFill="1" applyBorder="1" applyAlignment="1">
      <alignment horizontal="center" vertical="center" wrapText="1"/>
    </xf>
    <xf numFmtId="0" fontId="12" fillId="12" borderId="4" xfId="1" applyFont="1" applyFill="1" applyBorder="1" applyAlignment="1">
      <alignment horizontal="center" vertical="center" wrapText="1"/>
    </xf>
    <xf numFmtId="0" fontId="12" fillId="2" borderId="7" xfId="1" applyFont="1" applyFill="1" applyBorder="1" applyAlignment="1">
      <alignment horizontal="right"/>
    </xf>
    <xf numFmtId="0" fontId="17" fillId="0" borderId="9" xfId="1" applyFont="1" applyBorder="1" applyAlignment="1">
      <alignment horizontal="center"/>
    </xf>
    <xf numFmtId="0" fontId="17" fillId="0" borderId="7" xfId="1" applyFont="1" applyBorder="1" applyAlignment="1">
      <alignment horizontal="center"/>
    </xf>
    <xf numFmtId="0" fontId="17" fillId="0" borderId="8" xfId="1" applyFont="1" applyBorder="1" applyAlignment="1">
      <alignment horizontal="center"/>
    </xf>
    <xf numFmtId="0" fontId="1" fillId="0" borderId="9" xfId="1" applyBorder="1" applyAlignment="1">
      <alignment horizontal="center"/>
    </xf>
    <xf numFmtId="0" fontId="17" fillId="10" borderId="10" xfId="1" applyFont="1" applyFill="1" applyBorder="1" applyAlignment="1">
      <alignment horizontal="center"/>
    </xf>
    <xf numFmtId="0" fontId="35" fillId="5" borderId="53" xfId="1" applyFont="1" applyFill="1" applyBorder="1" applyAlignment="1">
      <alignment horizontal="right"/>
    </xf>
    <xf numFmtId="0" fontId="30" fillId="0" borderId="8" xfId="1" applyFont="1" applyBorder="1" applyAlignment="1">
      <alignment horizontal="center" vertical="center"/>
    </xf>
    <xf numFmtId="0" fontId="30" fillId="0" borderId="10" xfId="1" applyFont="1" applyBorder="1" applyAlignment="1">
      <alignment horizontal="center" vertical="center"/>
    </xf>
    <xf numFmtId="0" fontId="12" fillId="2" borderId="15" xfId="1" applyFont="1" applyFill="1" applyBorder="1" applyAlignment="1">
      <alignment horizontal="right"/>
    </xf>
    <xf numFmtId="0" fontId="17" fillId="0" borderId="17" xfId="1" applyFont="1" applyBorder="1" applyAlignment="1">
      <alignment horizontal="center"/>
    </xf>
    <xf numFmtId="0" fontId="17" fillId="0" borderId="15" xfId="1" applyFont="1" applyBorder="1" applyAlignment="1">
      <alignment horizontal="center"/>
    </xf>
    <xf numFmtId="0" fontId="17" fillId="0" borderId="16" xfId="1" applyFont="1" applyBorder="1" applyAlignment="1">
      <alignment horizontal="center"/>
    </xf>
    <xf numFmtId="0" fontId="1" fillId="0" borderId="17" xfId="1" applyBorder="1" applyAlignment="1">
      <alignment horizontal="center"/>
    </xf>
    <xf numFmtId="0" fontId="17" fillId="10" borderId="18" xfId="1" applyFont="1" applyFill="1" applyBorder="1" applyAlignment="1">
      <alignment horizontal="center"/>
    </xf>
    <xf numFmtId="0" fontId="35" fillId="5" borderId="54" xfId="1" applyFont="1" applyFill="1" applyBorder="1" applyAlignment="1">
      <alignment horizontal="right"/>
    </xf>
    <xf numFmtId="0" fontId="30" fillId="0" borderId="55" xfId="1" applyFont="1" applyBorder="1" applyAlignment="1">
      <alignment horizontal="center" vertical="center"/>
    </xf>
    <xf numFmtId="0" fontId="30" fillId="0" borderId="56" xfId="1" applyFont="1" applyBorder="1" applyAlignment="1">
      <alignment horizontal="center" vertical="center"/>
    </xf>
    <xf numFmtId="0" fontId="35" fillId="5" borderId="19" xfId="1" applyFont="1" applyFill="1" applyBorder="1" applyAlignment="1">
      <alignment horizontal="right"/>
    </xf>
    <xf numFmtId="0" fontId="35" fillId="5" borderId="57" xfId="1" applyFont="1" applyFill="1" applyBorder="1" applyAlignment="1">
      <alignment horizontal="right"/>
    </xf>
    <xf numFmtId="0" fontId="35" fillId="5" borderId="54" xfId="1" applyFont="1" applyFill="1" applyBorder="1" applyAlignment="1">
      <alignment horizontal="center"/>
    </xf>
    <xf numFmtId="0" fontId="35" fillId="5" borderId="58" xfId="1" applyFont="1" applyFill="1" applyBorder="1" applyAlignment="1">
      <alignment horizontal="right"/>
    </xf>
    <xf numFmtId="0" fontId="30" fillId="0" borderId="59" xfId="1" applyFont="1" applyBorder="1" applyAlignment="1">
      <alignment horizontal="center" vertical="center"/>
    </xf>
    <xf numFmtId="0" fontId="30" fillId="0" borderId="18" xfId="1" applyFont="1" applyBorder="1" applyAlignment="1">
      <alignment horizontal="center" vertical="center"/>
    </xf>
    <xf numFmtId="0" fontId="12" fillId="0" borderId="0" xfId="1" applyFont="1" applyAlignment="1">
      <alignment horizontal="right"/>
    </xf>
    <xf numFmtId="0" fontId="35" fillId="5" borderId="14" xfId="1" applyFont="1" applyFill="1" applyBorder="1" applyAlignment="1">
      <alignment horizontal="left"/>
    </xf>
    <xf numFmtId="0" fontId="1" fillId="0" borderId="35" xfId="1" applyBorder="1" applyAlignment="1">
      <alignment horizontal="right" vertical="center"/>
    </xf>
    <xf numFmtId="0" fontId="32" fillId="10" borderId="56" xfId="1" applyFont="1" applyFill="1" applyBorder="1" applyAlignment="1">
      <alignment horizontal="center" vertical="center"/>
    </xf>
    <xf numFmtId="0" fontId="1" fillId="10" borderId="24" xfId="1" applyFill="1" applyBorder="1" applyAlignment="1">
      <alignment horizontal="right"/>
    </xf>
    <xf numFmtId="0" fontId="3" fillId="0" borderId="52" xfId="1" applyFont="1" applyBorder="1" applyAlignment="1">
      <alignment horizontal="right"/>
    </xf>
    <xf numFmtId="0" fontId="32" fillId="2" borderId="18" xfId="1" applyFont="1" applyFill="1" applyBorder="1" applyAlignment="1">
      <alignment horizontal="center"/>
    </xf>
    <xf numFmtId="0" fontId="36" fillId="0" borderId="0" xfId="1" applyFont="1" applyAlignment="1">
      <alignment horizontal="right"/>
    </xf>
    <xf numFmtId="0" fontId="29" fillId="10" borderId="60" xfId="1" applyFont="1" applyFill="1" applyBorder="1" applyAlignment="1">
      <alignment horizontal="left"/>
    </xf>
    <xf numFmtId="0" fontId="29" fillId="10" borderId="61" xfId="1" applyFont="1" applyFill="1" applyBorder="1"/>
    <xf numFmtId="0" fontId="37" fillId="10" borderId="60" xfId="1" applyFont="1" applyFill="1" applyBorder="1"/>
    <xf numFmtId="0" fontId="1" fillId="10" borderId="62" xfId="1" applyFill="1" applyBorder="1"/>
    <xf numFmtId="0" fontId="12" fillId="10" borderId="35" xfId="1" applyFont="1" applyFill="1" applyBorder="1" applyAlignment="1">
      <alignment horizontal="left"/>
    </xf>
    <xf numFmtId="0" fontId="29" fillId="10" borderId="0" xfId="1" applyFont="1" applyFill="1"/>
    <xf numFmtId="0" fontId="37" fillId="10" borderId="35" xfId="1" applyFont="1" applyFill="1" applyBorder="1"/>
    <xf numFmtId="0" fontId="1" fillId="10" borderId="21" xfId="1" applyFill="1" applyBorder="1"/>
    <xf numFmtId="0" fontId="12" fillId="10" borderId="51" xfId="1" applyFont="1" applyFill="1" applyBorder="1" applyAlignment="1">
      <alignment horizontal="left"/>
    </xf>
    <xf numFmtId="0" fontId="29" fillId="10" borderId="52" xfId="1" applyFont="1" applyFill="1" applyBorder="1"/>
    <xf numFmtId="0" fontId="29" fillId="10" borderId="51" xfId="1" applyFont="1" applyFill="1" applyBorder="1"/>
    <xf numFmtId="0" fontId="29" fillId="10" borderId="28" xfId="1" applyFont="1" applyFill="1" applyBorder="1"/>
    <xf numFmtId="0" fontId="3" fillId="0" borderId="0" xfId="1" applyFont="1"/>
    <xf numFmtId="0" fontId="38" fillId="13" borderId="0" xfId="1" applyFont="1" applyFill="1" applyProtection="1">
      <protection locked="0"/>
    </xf>
    <xf numFmtId="0" fontId="38" fillId="13" borderId="0" xfId="1" applyFont="1" applyFill="1" applyAlignment="1">
      <alignment horizontal="left"/>
    </xf>
    <xf numFmtId="0" fontId="39" fillId="13" borderId="0" xfId="1" applyFont="1" applyFill="1" applyAlignment="1">
      <alignment horizontal="center"/>
    </xf>
    <xf numFmtId="0" fontId="40" fillId="13" borderId="0" xfId="1" applyFont="1" applyFill="1" applyAlignment="1">
      <alignment horizontal="center"/>
    </xf>
    <xf numFmtId="0" fontId="41" fillId="13" borderId="0" xfId="1" applyFont="1" applyFill="1" applyAlignment="1">
      <alignment horizontal="center"/>
    </xf>
    <xf numFmtId="0" fontId="38" fillId="13" borderId="0" xfId="1" applyFont="1" applyFill="1" applyAlignment="1">
      <alignment horizontal="center"/>
    </xf>
    <xf numFmtId="0" fontId="42" fillId="13" borderId="0" xfId="1" applyFont="1" applyFill="1" applyAlignment="1">
      <alignment horizontal="center"/>
    </xf>
    <xf numFmtId="0" fontId="43" fillId="13" borderId="0" xfId="1" applyFont="1" applyFill="1"/>
    <xf numFmtId="0" fontId="38" fillId="13" borderId="0" xfId="1" applyFont="1" applyFill="1"/>
    <xf numFmtId="0" fontId="40" fillId="13" borderId="0" xfId="1" applyFont="1" applyFill="1"/>
    <xf numFmtId="0" fontId="43" fillId="13" borderId="0" xfId="1" applyFont="1" applyFill="1" applyAlignment="1">
      <alignment horizontal="center"/>
    </xf>
    <xf numFmtId="0" fontId="44" fillId="13" borderId="0" xfId="1" applyFont="1" applyFill="1"/>
    <xf numFmtId="0" fontId="45" fillId="13" borderId="0" xfId="1" applyFont="1" applyFill="1" applyAlignment="1">
      <alignment horizontal="center"/>
    </xf>
    <xf numFmtId="0" fontId="44" fillId="0" borderId="0" xfId="1" applyFont="1" applyAlignment="1">
      <alignment horizontal="center"/>
    </xf>
    <xf numFmtId="0" fontId="44" fillId="0" borderId="0" xfId="1" applyFont="1"/>
    <xf numFmtId="0" fontId="46" fillId="13" borderId="0" xfId="1" applyFont="1" applyFill="1"/>
    <xf numFmtId="0" fontId="47" fillId="2" borderId="60" xfId="1" applyFont="1" applyFill="1" applyBorder="1" applyAlignment="1">
      <alignment horizontal="left"/>
    </xf>
    <xf numFmtId="0" fontId="47" fillId="2" borderId="61" xfId="1" applyFont="1" applyFill="1" applyBorder="1" applyAlignment="1">
      <alignment horizontal="left"/>
    </xf>
    <xf numFmtId="166" fontId="48" fillId="2" borderId="61" xfId="1" applyNumberFormat="1" applyFont="1" applyFill="1" applyBorder="1" applyAlignment="1">
      <alignment horizontal="left"/>
    </xf>
    <xf numFmtId="0" fontId="48" fillId="2" borderId="61" xfId="1" applyFont="1" applyFill="1" applyBorder="1" applyAlignment="1">
      <alignment horizontal="right"/>
    </xf>
    <xf numFmtId="0" fontId="48" fillId="2" borderId="61" xfId="1" applyFont="1" applyFill="1" applyBorder="1" applyAlignment="1">
      <alignment horizontal="center"/>
    </xf>
    <xf numFmtId="0" fontId="49" fillId="2" borderId="61" xfId="1" applyFont="1" applyFill="1" applyBorder="1" applyAlignment="1">
      <alignment horizontal="center"/>
    </xf>
    <xf numFmtId="166" fontId="49" fillId="2" borderId="61" xfId="1" applyNumberFormat="1" applyFont="1" applyFill="1" applyBorder="1" applyAlignment="1">
      <alignment horizontal="left"/>
    </xf>
    <xf numFmtId="0" fontId="47" fillId="2" borderId="62" xfId="1" applyFont="1" applyFill="1" applyBorder="1" applyAlignment="1">
      <alignment horizontal="center"/>
    </xf>
    <xf numFmtId="0" fontId="47" fillId="0" borderId="0" xfId="1" applyFont="1" applyAlignment="1">
      <alignment horizontal="center"/>
    </xf>
    <xf numFmtId="0" fontId="46" fillId="0" borderId="0" xfId="1" applyFont="1"/>
    <xf numFmtId="167" fontId="37" fillId="5" borderId="6" xfId="1" applyNumberFormat="1" applyFont="1" applyFill="1" applyBorder="1" applyAlignment="1" applyProtection="1">
      <alignment horizontal="center"/>
      <protection locked="0"/>
    </xf>
    <xf numFmtId="0" fontId="16" fillId="0" borderId="0" xfId="1" applyFont="1"/>
    <xf numFmtId="0" fontId="16" fillId="6" borderId="33" xfId="1" applyFont="1" applyFill="1" applyBorder="1"/>
    <xf numFmtId="0" fontId="16" fillId="6" borderId="34" xfId="1" applyFont="1" applyFill="1" applyBorder="1" applyAlignment="1">
      <alignment horizontal="center"/>
    </xf>
    <xf numFmtId="0" fontId="16" fillId="6" borderId="8" xfId="1" applyFont="1" applyFill="1" applyBorder="1" applyAlignment="1">
      <alignment horizontal="center"/>
    </xf>
    <xf numFmtId="0" fontId="16" fillId="6" borderId="34" xfId="1" applyFont="1" applyFill="1" applyBorder="1"/>
    <xf numFmtId="0" fontId="16" fillId="6" borderId="12" xfId="1" applyFont="1" applyFill="1" applyBorder="1" applyAlignment="1">
      <alignment horizontal="center"/>
    </xf>
    <xf numFmtId="0" fontId="46" fillId="0" borderId="0" xfId="1" applyFont="1" applyAlignment="1">
      <alignment horizontal="center"/>
    </xf>
    <xf numFmtId="0" fontId="46" fillId="5" borderId="6" xfId="1" applyFont="1" applyFill="1" applyBorder="1"/>
    <xf numFmtId="0" fontId="50" fillId="0" borderId="0" xfId="1" applyFont="1" applyAlignment="1">
      <alignment horizontal="left"/>
    </xf>
    <xf numFmtId="0" fontId="51" fillId="13" borderId="0" xfId="1" applyFont="1" applyFill="1"/>
    <xf numFmtId="0" fontId="52" fillId="2" borderId="35" xfId="1" applyFont="1" applyFill="1" applyBorder="1" applyAlignment="1">
      <alignment horizontal="left"/>
    </xf>
    <xf numFmtId="0" fontId="52" fillId="2" borderId="0" xfId="1" applyFont="1" applyFill="1" applyAlignment="1">
      <alignment horizontal="right"/>
    </xf>
    <xf numFmtId="0" fontId="48" fillId="2" borderId="0" xfId="1" applyFont="1" applyFill="1" applyAlignment="1">
      <alignment horizontal="right"/>
    </xf>
    <xf numFmtId="0" fontId="53" fillId="2" borderId="0" xfId="1" applyFont="1" applyFill="1" applyAlignment="1">
      <alignment horizontal="center"/>
    </xf>
    <xf numFmtId="0" fontId="20" fillId="2" borderId="0" xfId="1" applyFont="1" applyFill="1" applyAlignment="1">
      <alignment horizontal="center"/>
    </xf>
    <xf numFmtId="166" fontId="48" fillId="2" borderId="0" xfId="1" applyNumberFormat="1" applyFont="1" applyFill="1" applyAlignment="1">
      <alignment horizontal="left"/>
    </xf>
    <xf numFmtId="166" fontId="49" fillId="2" borderId="0" xfId="1" applyNumberFormat="1" applyFont="1" applyFill="1" applyAlignment="1">
      <alignment horizontal="left"/>
    </xf>
    <xf numFmtId="0" fontId="48" fillId="2" borderId="0" xfId="1" applyFont="1" applyFill="1" applyAlignment="1">
      <alignment horizontal="center"/>
    </xf>
    <xf numFmtId="0" fontId="49" fillId="2" borderId="0" xfId="1" applyFont="1" applyFill="1" applyAlignment="1">
      <alignment horizontal="center"/>
    </xf>
    <xf numFmtId="0" fontId="54" fillId="2" borderId="0" xfId="1" applyFont="1" applyFill="1" applyAlignment="1">
      <alignment horizontal="center"/>
    </xf>
    <xf numFmtId="0" fontId="52" fillId="2" borderId="21" xfId="1" applyFont="1" applyFill="1" applyBorder="1" applyAlignment="1">
      <alignment horizontal="right"/>
    </xf>
    <xf numFmtId="0" fontId="51" fillId="0" borderId="0" xfId="1" applyFont="1"/>
    <xf numFmtId="166" fontId="37" fillId="5" borderId="14" xfId="1" applyNumberFormat="1" applyFont="1" applyFill="1" applyBorder="1" applyAlignment="1" applyProtection="1">
      <alignment horizontal="center"/>
      <protection locked="0"/>
    </xf>
    <xf numFmtId="0" fontId="16" fillId="0" borderId="35" xfId="1" applyFont="1" applyBorder="1"/>
    <xf numFmtId="0" fontId="16" fillId="0" borderId="36" xfId="1" applyFont="1" applyBorder="1"/>
    <xf numFmtId="0" fontId="55" fillId="0" borderId="21" xfId="1" applyFont="1" applyBorder="1"/>
    <xf numFmtId="0" fontId="56" fillId="0" borderId="0" xfId="1" applyFont="1" applyAlignment="1">
      <alignment horizontal="center"/>
    </xf>
    <xf numFmtId="0" fontId="11" fillId="2" borderId="35" xfId="1" applyFont="1" applyFill="1" applyBorder="1" applyAlignment="1">
      <alignment horizontal="center" vertical="center"/>
    </xf>
    <xf numFmtId="0" fontId="57" fillId="2" borderId="0" xfId="1" applyFont="1" applyFill="1" applyAlignment="1">
      <alignment horizontal="center" vertical="center"/>
    </xf>
    <xf numFmtId="0" fontId="58" fillId="14" borderId="63" xfId="1" applyFont="1" applyFill="1" applyBorder="1" applyAlignment="1">
      <alignment horizontal="center"/>
    </xf>
    <xf numFmtId="0" fontId="59" fillId="2" borderId="51" xfId="1" applyFont="1" applyFill="1" applyBorder="1" applyAlignment="1" applyProtection="1">
      <alignment horizontal="center" vertical="center"/>
      <protection locked="0"/>
    </xf>
    <xf numFmtId="0" fontId="20" fillId="2" borderId="0" xfId="1" applyFont="1" applyFill="1" applyAlignment="1">
      <alignment horizontal="center" vertical="center"/>
    </xf>
    <xf numFmtId="0" fontId="53" fillId="2" borderId="0" xfId="1" applyFont="1" applyFill="1" applyAlignment="1">
      <alignment horizontal="center" vertical="center"/>
    </xf>
    <xf numFmtId="0" fontId="53" fillId="2" borderId="0" xfId="1" applyFont="1" applyFill="1"/>
    <xf numFmtId="0" fontId="60" fillId="2" borderId="0" xfId="1" applyFont="1" applyFill="1"/>
    <xf numFmtId="0" fontId="56" fillId="2" borderId="0" xfId="1" applyFont="1" applyFill="1" applyAlignment="1">
      <alignment horizontal="center"/>
    </xf>
    <xf numFmtId="0" fontId="11" fillId="2" borderId="21" xfId="1" applyFont="1" applyFill="1" applyBorder="1" applyAlignment="1">
      <alignment horizontal="center" vertical="center"/>
    </xf>
    <xf numFmtId="0" fontId="56" fillId="13" borderId="0" xfId="1" applyFont="1" applyFill="1"/>
    <xf numFmtId="0" fontId="56" fillId="0" borderId="0" xfId="1" applyFont="1"/>
    <xf numFmtId="0" fontId="16" fillId="0" borderId="35" xfId="1" applyFont="1" applyBorder="1" applyAlignment="1">
      <alignment horizontal="right"/>
    </xf>
    <xf numFmtId="0" fontId="55" fillId="0" borderId="0" xfId="1" applyFont="1" applyAlignment="1">
      <alignment horizontal="right"/>
    </xf>
    <xf numFmtId="0" fontId="16" fillId="0" borderId="36" xfId="1" applyFont="1" applyBorder="1" applyAlignment="1">
      <alignment horizontal="right"/>
    </xf>
    <xf numFmtId="0" fontId="16" fillId="0" borderId="0" xfId="1" applyFont="1" applyAlignment="1">
      <alignment horizontal="right"/>
    </xf>
    <xf numFmtId="0" fontId="16" fillId="0" borderId="21" xfId="1" applyFont="1" applyBorder="1" applyAlignment="1">
      <alignment horizontal="right"/>
    </xf>
    <xf numFmtId="0" fontId="58" fillId="14" borderId="64" xfId="1" applyFont="1" applyFill="1" applyBorder="1" applyAlignment="1">
      <alignment horizontal="center" vertical="top"/>
    </xf>
    <xf numFmtId="0" fontId="61" fillId="2" borderId="65" xfId="1" applyFont="1" applyFill="1" applyBorder="1" applyAlignment="1" applyProtection="1">
      <alignment horizontal="center" vertical="center"/>
      <protection locked="0"/>
    </xf>
    <xf numFmtId="0" fontId="62" fillId="2" borderId="64" xfId="1" applyFont="1" applyFill="1" applyBorder="1" applyAlignment="1">
      <alignment horizontal="center" vertical="center"/>
    </xf>
    <xf numFmtId="0" fontId="63" fillId="14" borderId="63" xfId="1" applyFont="1" applyFill="1" applyBorder="1" applyAlignment="1">
      <alignment horizontal="center"/>
    </xf>
    <xf numFmtId="0" fontId="61" fillId="2" borderId="51" xfId="1" applyFont="1" applyFill="1" applyBorder="1" applyAlignment="1" applyProtection="1">
      <alignment horizontal="center" vertical="center"/>
      <protection locked="0"/>
    </xf>
    <xf numFmtId="0" fontId="53" fillId="2" borderId="0" xfId="1" applyFont="1" applyFill="1" applyAlignment="1">
      <alignment vertical="center"/>
    </xf>
    <xf numFmtId="0" fontId="60" fillId="2" borderId="0" xfId="1" applyFont="1" applyFill="1" applyAlignment="1">
      <alignment horizontal="center" vertical="center"/>
    </xf>
    <xf numFmtId="0" fontId="47" fillId="0" borderId="6" xfId="1" applyFont="1" applyBorder="1" applyAlignment="1">
      <alignment horizontal="center"/>
    </xf>
    <xf numFmtId="0" fontId="47" fillId="0" borderId="41" xfId="1" applyFont="1" applyBorder="1" applyAlignment="1">
      <alignment horizontal="center"/>
    </xf>
    <xf numFmtId="0" fontId="60" fillId="0" borderId="0" xfId="1" applyFont="1" applyAlignment="1">
      <alignment horizontal="left"/>
    </xf>
    <xf numFmtId="0" fontId="56" fillId="0" borderId="41" xfId="1" applyFont="1" applyBorder="1" applyAlignment="1">
      <alignment horizontal="center"/>
    </xf>
    <xf numFmtId="0" fontId="48" fillId="2" borderId="21" xfId="1" applyFont="1" applyFill="1" applyBorder="1" applyAlignment="1" applyProtection="1">
      <alignment horizontal="center" vertical="center"/>
      <protection locked="0"/>
    </xf>
    <xf numFmtId="0" fontId="62" fillId="2" borderId="0" xfId="1" applyFont="1" applyFill="1" applyAlignment="1">
      <alignment horizontal="center" vertical="center"/>
    </xf>
    <xf numFmtId="0" fontId="63" fillId="14" borderId="64" xfId="1" applyFont="1" applyFill="1" applyBorder="1" applyAlignment="1">
      <alignment horizontal="center" vertical="top"/>
    </xf>
    <xf numFmtId="166" fontId="48" fillId="2" borderId="0" xfId="1" applyNumberFormat="1" applyFont="1" applyFill="1" applyAlignment="1">
      <alignment horizontal="right"/>
    </xf>
    <xf numFmtId="0" fontId="60" fillId="2" borderId="0" xfId="1" applyFont="1" applyFill="1" applyAlignment="1">
      <alignment horizontal="center"/>
    </xf>
    <xf numFmtId="0" fontId="64" fillId="0" borderId="0" xfId="1" applyFont="1" applyAlignment="1">
      <alignment horizontal="center"/>
    </xf>
    <xf numFmtId="0" fontId="52" fillId="0" borderId="66" xfId="1" applyFont="1" applyBorder="1" applyAlignment="1">
      <alignment horizontal="center"/>
    </xf>
    <xf numFmtId="0" fontId="65" fillId="5" borderId="66" xfId="1" applyFont="1" applyFill="1" applyBorder="1" applyAlignment="1" applyProtection="1">
      <alignment horizontal="center"/>
      <protection locked="0"/>
    </xf>
    <xf numFmtId="0" fontId="16" fillId="0" borderId="46" xfId="1" applyFont="1" applyBorder="1" applyAlignment="1">
      <alignment horizontal="center"/>
    </xf>
    <xf numFmtId="0" fontId="56" fillId="0" borderId="0" xfId="1" applyFont="1" applyAlignment="1">
      <alignment horizontal="left"/>
    </xf>
    <xf numFmtId="0" fontId="58" fillId="0" borderId="63" xfId="1" applyFont="1" applyBorder="1" applyAlignment="1">
      <alignment horizontal="center"/>
    </xf>
    <xf numFmtId="0" fontId="61" fillId="2" borderId="64" xfId="1" applyFont="1" applyFill="1" applyBorder="1" applyAlignment="1" applyProtection="1">
      <alignment horizontal="center" vertical="center"/>
      <protection locked="0"/>
    </xf>
    <xf numFmtId="0" fontId="62" fillId="2" borderId="0" xfId="1" applyFont="1" applyFill="1" applyAlignment="1">
      <alignment horizontal="center"/>
    </xf>
    <xf numFmtId="0" fontId="48" fillId="2" borderId="0" xfId="1" applyFont="1" applyFill="1" applyAlignment="1" applyProtection="1">
      <alignment horizontal="center" vertical="center"/>
      <protection locked="0"/>
    </xf>
    <xf numFmtId="0" fontId="53" fillId="2" borderId="35" xfId="1" applyFont="1" applyFill="1" applyBorder="1"/>
    <xf numFmtId="0" fontId="56" fillId="2" borderId="0" xfId="1" applyFont="1" applyFill="1"/>
    <xf numFmtId="0" fontId="52" fillId="0" borderId="25" xfId="1" applyFont="1" applyBorder="1" applyAlignment="1">
      <alignment horizontal="center"/>
    </xf>
    <xf numFmtId="0" fontId="65" fillId="5" borderId="25" xfId="1" applyFont="1" applyFill="1" applyBorder="1" applyAlignment="1" applyProtection="1">
      <alignment horizontal="center"/>
      <protection locked="0"/>
    </xf>
    <xf numFmtId="0" fontId="16" fillId="0" borderId="0" xfId="1" applyFont="1" applyAlignment="1">
      <alignment horizontal="center"/>
    </xf>
    <xf numFmtId="0" fontId="51" fillId="0" borderId="0" xfId="1" applyFont="1" applyAlignment="1">
      <alignment horizontal="center"/>
    </xf>
    <xf numFmtId="0" fontId="58" fillId="0" borderId="64" xfId="1" applyFont="1" applyBorder="1" applyAlignment="1">
      <alignment horizontal="center" vertical="top"/>
    </xf>
    <xf numFmtId="0" fontId="61" fillId="2" borderId="60" xfId="1" applyFont="1" applyFill="1" applyBorder="1" applyAlignment="1" applyProtection="1">
      <alignment horizontal="center" vertical="center"/>
      <protection locked="0"/>
    </xf>
    <xf numFmtId="0" fontId="66" fillId="2" borderId="0" xfId="1" applyFont="1" applyFill="1" applyAlignment="1">
      <alignment horizontal="center"/>
    </xf>
    <xf numFmtId="0" fontId="47" fillId="0" borderId="0" xfId="1" applyFont="1"/>
    <xf numFmtId="0" fontId="52" fillId="3" borderId="6" xfId="1" applyFont="1" applyFill="1" applyBorder="1" applyAlignment="1">
      <alignment horizontal="center"/>
    </xf>
    <xf numFmtId="0" fontId="67" fillId="0" borderId="0" xfId="1" applyFont="1"/>
    <xf numFmtId="0" fontId="11" fillId="2" borderId="35" xfId="1" applyFont="1" applyFill="1" applyBorder="1" applyAlignment="1">
      <alignment horizontal="left" vertical="center"/>
    </xf>
    <xf numFmtId="0" fontId="56" fillId="2" borderId="0" xfId="1" applyFont="1" applyFill="1" applyAlignment="1">
      <alignment horizontal="center" vertical="center"/>
    </xf>
    <xf numFmtId="0" fontId="63" fillId="15" borderId="63" xfId="1" applyFont="1" applyFill="1" applyBorder="1" applyAlignment="1">
      <alignment horizontal="center"/>
    </xf>
    <xf numFmtId="0" fontId="60" fillId="2" borderId="0" xfId="1" applyFont="1" applyFill="1" applyAlignment="1">
      <alignment vertical="center"/>
    </xf>
    <xf numFmtId="0" fontId="52" fillId="3" borderId="66" xfId="1" applyFont="1" applyFill="1" applyBorder="1" applyAlignment="1">
      <alignment horizontal="center"/>
    </xf>
    <xf numFmtId="0" fontId="68" fillId="5" borderId="6" xfId="1" applyFont="1" applyFill="1" applyBorder="1" applyAlignment="1" applyProtection="1">
      <alignment horizontal="center"/>
      <protection locked="0"/>
    </xf>
    <xf numFmtId="0" fontId="22" fillId="5" borderId="6" xfId="1" applyFont="1" applyFill="1" applyBorder="1" applyAlignment="1" applyProtection="1">
      <alignment horizontal="center"/>
      <protection locked="0"/>
    </xf>
    <xf numFmtId="0" fontId="58" fillId="16" borderId="63" xfId="1" applyFont="1" applyFill="1" applyBorder="1" applyAlignment="1">
      <alignment horizontal="center"/>
    </xf>
    <xf numFmtId="0" fontId="48" fillId="2" borderId="0" xfId="1" applyFont="1" applyFill="1" applyAlignment="1" applyProtection="1">
      <alignment horizontal="center"/>
      <protection locked="0"/>
    </xf>
    <xf numFmtId="0" fontId="62" fillId="2" borderId="65" xfId="1" applyFont="1" applyFill="1" applyBorder="1" applyAlignment="1">
      <alignment horizontal="center" vertical="center"/>
    </xf>
    <xf numFmtId="0" fontId="60" fillId="2" borderId="35" xfId="1" applyFont="1" applyFill="1" applyBorder="1" applyAlignment="1">
      <alignment horizontal="center" vertical="center"/>
    </xf>
    <xf numFmtId="1" fontId="55" fillId="0" borderId="0" xfId="1" applyNumberFormat="1" applyFont="1" applyAlignment="1">
      <alignment horizontal="right"/>
    </xf>
    <xf numFmtId="0" fontId="69" fillId="3" borderId="25" xfId="1" applyFont="1" applyFill="1" applyBorder="1" applyAlignment="1">
      <alignment horizontal="center"/>
    </xf>
    <xf numFmtId="0" fontId="70" fillId="5" borderId="6" xfId="1" applyFont="1" applyFill="1" applyBorder="1" applyAlignment="1" applyProtection="1">
      <alignment horizontal="center"/>
      <protection locked="0"/>
    </xf>
    <xf numFmtId="0" fontId="58" fillId="16" borderId="64" xfId="1" applyFont="1" applyFill="1" applyBorder="1" applyAlignment="1">
      <alignment horizontal="center" vertical="top"/>
    </xf>
    <xf numFmtId="0" fontId="62" fillId="2" borderId="35" xfId="1" applyFont="1" applyFill="1" applyBorder="1"/>
    <xf numFmtId="0" fontId="53" fillId="2" borderId="0" xfId="1" applyFont="1" applyFill="1" applyAlignment="1" applyProtection="1">
      <alignment horizontal="center" vertical="center"/>
      <protection locked="0"/>
    </xf>
    <xf numFmtId="0" fontId="71" fillId="5" borderId="6" xfId="1" applyFont="1" applyFill="1" applyBorder="1" applyAlignment="1" applyProtection="1">
      <alignment horizontal="center"/>
      <protection locked="0"/>
    </xf>
    <xf numFmtId="0" fontId="62" fillId="2" borderId="61" xfId="1" applyFont="1" applyFill="1" applyBorder="1" applyAlignment="1">
      <alignment horizontal="center" vertical="center"/>
    </xf>
    <xf numFmtId="0" fontId="62" fillId="2" borderId="0" xfId="1" applyFont="1" applyFill="1"/>
    <xf numFmtId="0" fontId="53" fillId="2" borderId="0" xfId="1" applyFont="1" applyFill="1" applyAlignment="1" applyProtection="1">
      <alignment horizontal="center"/>
      <protection locked="0"/>
    </xf>
    <xf numFmtId="0" fontId="72" fillId="2" borderId="0" xfId="1" applyFont="1" applyFill="1" applyAlignment="1">
      <alignment horizontal="right"/>
    </xf>
    <xf numFmtId="0" fontId="53" fillId="2" borderId="0" xfId="1" applyFont="1" applyFill="1" applyProtection="1">
      <protection locked="0"/>
    </xf>
    <xf numFmtId="0" fontId="74" fillId="3" borderId="14" xfId="1" applyFont="1" applyFill="1" applyBorder="1" applyAlignment="1">
      <alignment horizontal="center"/>
    </xf>
    <xf numFmtId="0" fontId="75" fillId="5" borderId="6" xfId="1" applyFont="1" applyFill="1" applyBorder="1" applyAlignment="1" applyProtection="1">
      <alignment horizontal="center"/>
      <protection locked="0"/>
    </xf>
    <xf numFmtId="0" fontId="76" fillId="5" borderId="6" xfId="1" applyFont="1" applyFill="1" applyBorder="1" applyAlignment="1" applyProtection="1">
      <alignment horizontal="center"/>
      <protection locked="0"/>
    </xf>
    <xf numFmtId="0" fontId="62" fillId="2" borderId="0" xfId="1" applyFont="1" applyFill="1" applyAlignment="1">
      <alignment vertical="center"/>
    </xf>
    <xf numFmtId="0" fontId="63" fillId="17" borderId="63" xfId="1" applyFont="1" applyFill="1" applyBorder="1" applyAlignment="1">
      <alignment horizontal="center" vertical="center"/>
    </xf>
    <xf numFmtId="0" fontId="59" fillId="2" borderId="64" xfId="1" applyFont="1" applyFill="1" applyBorder="1" applyAlignment="1" applyProtection="1">
      <alignment horizontal="center"/>
      <protection locked="0"/>
    </xf>
    <xf numFmtId="0" fontId="52" fillId="0" borderId="14" xfId="1" applyFont="1" applyBorder="1" applyAlignment="1">
      <alignment horizontal="center"/>
    </xf>
    <xf numFmtId="0" fontId="65" fillId="5" borderId="14" xfId="1" applyFont="1" applyFill="1" applyBorder="1" applyAlignment="1" applyProtection="1">
      <alignment horizontal="center"/>
      <protection locked="0"/>
    </xf>
    <xf numFmtId="0" fontId="16" fillId="0" borderId="41" xfId="1" applyFont="1" applyBorder="1" applyAlignment="1">
      <alignment horizontal="center"/>
    </xf>
    <xf numFmtId="0" fontId="78" fillId="2" borderId="0" xfId="1" applyFont="1" applyFill="1" applyAlignment="1">
      <alignment horizontal="center" vertical="center"/>
    </xf>
    <xf numFmtId="0" fontId="79" fillId="2" borderId="0" xfId="1" applyFont="1" applyFill="1" applyAlignment="1" applyProtection="1">
      <alignment horizontal="center" vertical="center"/>
      <protection locked="0"/>
    </xf>
    <xf numFmtId="0" fontId="63" fillId="17" borderId="64" xfId="1" applyFont="1" applyFill="1" applyBorder="1" applyAlignment="1">
      <alignment horizontal="center" vertical="center"/>
    </xf>
    <xf numFmtId="0" fontId="59" fillId="2" borderId="0" xfId="1" applyFont="1" applyFill="1" applyAlignment="1" applyProtection="1">
      <alignment horizontal="center"/>
      <protection locked="0"/>
    </xf>
    <xf numFmtId="0" fontId="67" fillId="0" borderId="0" xfId="1" applyFont="1" applyAlignment="1">
      <alignment horizontal="center"/>
    </xf>
    <xf numFmtId="0" fontId="80" fillId="3" borderId="67" xfId="1" applyFont="1" applyFill="1" applyBorder="1" applyAlignment="1">
      <alignment horizontal="center"/>
    </xf>
    <xf numFmtId="0" fontId="80" fillId="3" borderId="6" xfId="1" applyFont="1" applyFill="1" applyBorder="1" applyAlignment="1">
      <alignment horizontal="center"/>
    </xf>
    <xf numFmtId="0" fontId="80" fillId="3" borderId="47" xfId="1" applyFont="1" applyFill="1" applyBorder="1" applyAlignment="1">
      <alignment horizontal="center"/>
    </xf>
    <xf numFmtId="0" fontId="56" fillId="2" borderId="35" xfId="1" applyFont="1" applyFill="1" applyBorder="1" applyAlignment="1">
      <alignment horizontal="center" vertical="center"/>
    </xf>
    <xf numFmtId="0" fontId="11" fillId="2" borderId="0" xfId="1" applyFont="1" applyFill="1" applyAlignment="1">
      <alignment horizontal="center" vertical="top"/>
    </xf>
    <xf numFmtId="0" fontId="73" fillId="2" borderId="61" xfId="1" applyFont="1" applyFill="1" applyBorder="1" applyAlignment="1">
      <alignment horizontal="center"/>
    </xf>
    <xf numFmtId="0" fontId="73" fillId="2" borderId="61" xfId="1" applyFont="1" applyFill="1" applyBorder="1"/>
    <xf numFmtId="0" fontId="56" fillId="2" borderId="21" xfId="1" applyFont="1" applyFill="1" applyBorder="1"/>
    <xf numFmtId="0" fontId="52" fillId="0" borderId="0" xfId="1" applyFont="1" applyAlignment="1">
      <alignment horizontal="center"/>
    </xf>
    <xf numFmtId="0" fontId="16" fillId="0" borderId="52" xfId="1" applyFont="1" applyBorder="1" applyAlignment="1">
      <alignment horizontal="right"/>
    </xf>
    <xf numFmtId="0" fontId="16" fillId="0" borderId="59" xfId="1" applyFont="1" applyBorder="1" applyAlignment="1">
      <alignment horizontal="right"/>
    </xf>
    <xf numFmtId="0" fontId="16" fillId="0" borderId="28" xfId="1" applyFont="1" applyBorder="1" applyAlignment="1">
      <alignment horizontal="right"/>
    </xf>
    <xf numFmtId="0" fontId="52" fillId="0" borderId="20" xfId="1" applyFont="1" applyBorder="1" applyAlignment="1">
      <alignment horizontal="center"/>
    </xf>
    <xf numFmtId="0" fontId="48" fillId="2" borderId="0" xfId="1" applyFont="1" applyFill="1" applyAlignment="1" applyProtection="1">
      <alignment horizontal="left" vertical="center"/>
      <protection locked="0"/>
    </xf>
    <xf numFmtId="0" fontId="47" fillId="2" borderId="0" xfId="1" applyFont="1" applyFill="1" applyAlignment="1">
      <alignment horizontal="center"/>
    </xf>
    <xf numFmtId="0" fontId="43" fillId="0" borderId="0" xfId="1" applyFont="1"/>
    <xf numFmtId="0" fontId="52" fillId="0" borderId="42" xfId="1" applyFont="1" applyBorder="1" applyAlignment="1">
      <alignment horizontal="center"/>
    </xf>
    <xf numFmtId="0" fontId="63" fillId="18" borderId="63" xfId="1" applyFont="1" applyFill="1" applyBorder="1" applyAlignment="1">
      <alignment horizontal="center"/>
    </xf>
    <xf numFmtId="0" fontId="63" fillId="2" borderId="0" xfId="1" applyFont="1" applyFill="1" applyAlignment="1">
      <alignment horizontal="right"/>
    </xf>
    <xf numFmtId="0" fontId="67" fillId="2" borderId="0" xfId="1" applyFont="1" applyFill="1" applyAlignment="1">
      <alignment horizontal="center"/>
    </xf>
    <xf numFmtId="0" fontId="81" fillId="0" borderId="0" xfId="1" applyFont="1"/>
    <xf numFmtId="0" fontId="63" fillId="18" borderId="68" xfId="1" applyFont="1" applyFill="1" applyBorder="1" applyAlignment="1">
      <alignment horizontal="center"/>
    </xf>
    <xf numFmtId="0" fontId="82" fillId="0" borderId="0" xfId="1" applyFont="1"/>
    <xf numFmtId="0" fontId="83" fillId="0" borderId="0" xfId="1" applyFont="1"/>
    <xf numFmtId="0" fontId="84" fillId="2" borderId="0" xfId="1" applyFont="1" applyFill="1" applyAlignment="1">
      <alignment vertical="center"/>
    </xf>
    <xf numFmtId="0" fontId="44" fillId="14" borderId="63" xfId="1" applyFont="1" applyFill="1" applyBorder="1" applyAlignment="1">
      <alignment horizontal="center"/>
    </xf>
    <xf numFmtId="0" fontId="44" fillId="18" borderId="63" xfId="1" applyFont="1" applyFill="1" applyBorder="1" applyAlignment="1">
      <alignment horizontal="center"/>
    </xf>
    <xf numFmtId="0" fontId="60" fillId="2" borderId="0" xfId="1" applyFont="1" applyFill="1" applyAlignment="1">
      <alignment horizontal="left" vertical="center"/>
    </xf>
    <xf numFmtId="0" fontId="44" fillId="14" borderId="64" xfId="1" applyFont="1" applyFill="1" applyBorder="1" applyAlignment="1">
      <alignment horizontal="center" vertical="top"/>
    </xf>
    <xf numFmtId="0" fontId="44" fillId="18" borderId="68" xfId="1" applyFont="1" applyFill="1" applyBorder="1" applyAlignment="1">
      <alignment horizontal="center"/>
    </xf>
    <xf numFmtId="0" fontId="63" fillId="18" borderId="64" xfId="1" applyFont="1" applyFill="1" applyBorder="1" applyAlignment="1">
      <alignment horizontal="center" vertical="top"/>
    </xf>
    <xf numFmtId="0" fontId="84" fillId="2" borderId="0" xfId="1" applyFont="1" applyFill="1" applyAlignment="1">
      <alignment horizontal="center" vertical="center"/>
    </xf>
    <xf numFmtId="0" fontId="85" fillId="2" borderId="64" xfId="1" applyFont="1" applyFill="1" applyBorder="1" applyAlignment="1" applyProtection="1">
      <alignment horizontal="center" vertical="center"/>
      <protection locked="0"/>
    </xf>
    <xf numFmtId="0" fontId="44" fillId="15" borderId="63" xfId="1" applyFont="1" applyFill="1" applyBorder="1" applyAlignment="1">
      <alignment horizontal="center"/>
    </xf>
    <xf numFmtId="0" fontId="44" fillId="16" borderId="63" xfId="1" applyFont="1" applyFill="1" applyBorder="1" applyAlignment="1">
      <alignment horizontal="center"/>
    </xf>
    <xf numFmtId="0" fontId="52" fillId="0" borderId="0" xfId="1" applyFont="1" applyAlignment="1">
      <alignment horizontal="left"/>
    </xf>
    <xf numFmtId="0" fontId="3" fillId="0" borderId="0" xfId="1" applyFont="1" applyAlignment="1">
      <alignment horizontal="center" vertical="center"/>
    </xf>
    <xf numFmtId="0" fontId="79" fillId="2" borderId="0" xfId="1" applyFont="1" applyFill="1"/>
    <xf numFmtId="0" fontId="84" fillId="2" borderId="0" xfId="1" applyFont="1" applyFill="1" applyAlignment="1">
      <alignment horizontal="left" vertical="center"/>
    </xf>
    <xf numFmtId="0" fontId="44" fillId="15" borderId="64" xfId="1" applyFont="1" applyFill="1" applyBorder="1" applyAlignment="1">
      <alignment horizontal="center" vertical="top"/>
    </xf>
    <xf numFmtId="0" fontId="44" fillId="16" borderId="64" xfId="1" applyFont="1" applyFill="1" applyBorder="1" applyAlignment="1">
      <alignment horizontal="center" vertical="top"/>
    </xf>
    <xf numFmtId="0" fontId="52" fillId="0" borderId="0" xfId="1" applyFont="1" applyAlignment="1">
      <alignment horizontal="center" vertical="top"/>
    </xf>
    <xf numFmtId="166" fontId="69" fillId="5" borderId="66" xfId="1" applyNumberFormat="1" applyFont="1" applyFill="1" applyBorder="1" applyAlignment="1" applyProtection="1">
      <alignment horizontal="center"/>
      <protection locked="0"/>
    </xf>
    <xf numFmtId="0" fontId="56" fillId="2" borderId="51" xfId="1" applyFont="1" applyFill="1" applyBorder="1" applyAlignment="1">
      <alignment horizontal="center" vertical="center"/>
    </xf>
    <xf numFmtId="0" fontId="56" fillId="2" borderId="52" xfId="1" applyFont="1" applyFill="1" applyBorder="1" applyAlignment="1">
      <alignment horizontal="center" vertical="center"/>
    </xf>
    <xf numFmtId="0" fontId="60" fillId="2" borderId="52" xfId="1" applyFont="1" applyFill="1" applyBorder="1" applyAlignment="1">
      <alignment horizontal="center" vertical="center"/>
    </xf>
    <xf numFmtId="0" fontId="53" fillId="2" borderId="52" xfId="1" applyFont="1" applyFill="1" applyBorder="1" applyAlignment="1">
      <alignment horizontal="center" vertical="center"/>
    </xf>
    <xf numFmtId="0" fontId="20" fillId="2" borderId="52" xfId="1" applyFont="1" applyFill="1" applyBorder="1" applyAlignment="1">
      <alignment horizontal="center" vertical="center"/>
    </xf>
    <xf numFmtId="0" fontId="53" fillId="2" borderId="52" xfId="1" applyFont="1" applyFill="1" applyBorder="1" applyAlignment="1">
      <alignment vertical="center"/>
    </xf>
    <xf numFmtId="0" fontId="60" fillId="2" borderId="52" xfId="1" applyFont="1" applyFill="1" applyBorder="1" applyAlignment="1">
      <alignment horizontal="left" vertical="center"/>
    </xf>
    <xf numFmtId="0" fontId="60" fillId="2" borderId="52" xfId="1" applyFont="1" applyFill="1" applyBorder="1" applyAlignment="1">
      <alignment horizontal="center"/>
    </xf>
    <xf numFmtId="0" fontId="53" fillId="2" borderId="52" xfId="1" applyFont="1" applyFill="1" applyBorder="1"/>
    <xf numFmtId="0" fontId="53" fillId="2" borderId="52" xfId="1" applyFont="1" applyFill="1" applyBorder="1" applyAlignment="1">
      <alignment horizontal="center"/>
    </xf>
    <xf numFmtId="0" fontId="56" fillId="2" borderId="28" xfId="1" applyFont="1" applyFill="1" applyBorder="1"/>
    <xf numFmtId="166" fontId="69" fillId="5" borderId="25" xfId="1" applyNumberFormat="1" applyFont="1" applyFill="1" applyBorder="1" applyAlignment="1" applyProtection="1">
      <alignment horizontal="center"/>
      <protection locked="0"/>
    </xf>
    <xf numFmtId="0" fontId="52" fillId="3" borderId="25" xfId="1" applyFont="1" applyFill="1" applyBorder="1" applyAlignment="1">
      <alignment horizontal="center"/>
    </xf>
    <xf numFmtId="0" fontId="16" fillId="0" borderId="51" xfId="1" applyFont="1" applyBorder="1" applyAlignment="1">
      <alignment horizontal="right"/>
    </xf>
    <xf numFmtId="0" fontId="56" fillId="13" borderId="0" xfId="1" applyFont="1" applyFill="1" applyAlignment="1">
      <alignment horizontal="center"/>
    </xf>
    <xf numFmtId="0" fontId="20" fillId="13" borderId="0" xfId="1" applyFont="1" applyFill="1" applyAlignment="1">
      <alignment horizontal="center"/>
    </xf>
    <xf numFmtId="166" fontId="69" fillId="5" borderId="14" xfId="1" applyNumberFormat="1" applyFont="1" applyFill="1" applyBorder="1" applyAlignment="1" applyProtection="1">
      <alignment horizontal="center"/>
      <protection locked="0"/>
    </xf>
    <xf numFmtId="0" fontId="52" fillId="3" borderId="14" xfId="1" applyFont="1" applyFill="1" applyBorder="1" applyAlignment="1">
      <alignment horizontal="center"/>
    </xf>
    <xf numFmtId="0" fontId="53" fillId="0" borderId="0" xfId="1" applyFont="1" applyAlignment="1">
      <alignment horizontal="center"/>
    </xf>
    <xf numFmtId="0" fontId="20" fillId="0" borderId="0" xfId="1" applyFont="1" applyAlignment="1">
      <alignment horizontal="center"/>
    </xf>
    <xf numFmtId="0" fontId="53" fillId="0" borderId="0" xfId="1" applyFont="1"/>
    <xf numFmtId="0" fontId="67" fillId="0" borderId="0" xfId="1" applyFont="1" applyAlignment="1">
      <alignment horizontal="left"/>
    </xf>
    <xf numFmtId="165" fontId="25" fillId="12" borderId="33" xfId="1" applyNumberFormat="1" applyFont="1" applyFill="1" applyBorder="1" applyAlignment="1" applyProtection="1">
      <alignment horizontal="center"/>
      <protection locked="0"/>
    </xf>
    <xf numFmtId="165" fontId="25" fillId="12" borderId="34" xfId="1" applyNumberFormat="1" applyFont="1" applyFill="1" applyBorder="1" applyAlignment="1" applyProtection="1">
      <alignment horizontal="center"/>
      <protection locked="0"/>
    </xf>
    <xf numFmtId="165" fontId="25" fillId="12" borderId="12" xfId="1" applyNumberFormat="1" applyFont="1" applyFill="1" applyBorder="1" applyAlignment="1" applyProtection="1">
      <alignment horizontal="center"/>
      <protection locked="0"/>
    </xf>
    <xf numFmtId="0" fontId="33" fillId="12" borderId="37" xfId="1" applyFont="1" applyFill="1" applyBorder="1" applyAlignment="1">
      <alignment horizontal="center"/>
    </xf>
    <xf numFmtId="0" fontId="33" fillId="12" borderId="44" xfId="1" applyFont="1" applyFill="1" applyBorder="1" applyAlignment="1">
      <alignment horizontal="center"/>
    </xf>
    <xf numFmtId="0" fontId="33" fillId="12" borderId="50" xfId="1" applyFont="1" applyFill="1" applyBorder="1" applyAlignment="1">
      <alignment horizontal="center"/>
    </xf>
    <xf numFmtId="0" fontId="33" fillId="12" borderId="16" xfId="1" applyFont="1" applyFill="1" applyBorder="1" applyAlignment="1">
      <alignment horizontal="center"/>
    </xf>
    <xf numFmtId="168" fontId="49" fillId="2" borderId="0" xfId="1" applyNumberFormat="1" applyFont="1" applyFill="1" applyAlignment="1">
      <alignment horizontal="center"/>
    </xf>
    <xf numFmtId="0" fontId="73" fillId="2" borderId="52" xfId="1" applyFont="1" applyFill="1" applyBorder="1" applyAlignment="1">
      <alignment horizontal="center"/>
    </xf>
    <xf numFmtId="0" fontId="77" fillId="17" borderId="60" xfId="1" applyFont="1" applyFill="1" applyBorder="1" applyAlignment="1">
      <alignment horizontal="center" vertical="center"/>
    </xf>
    <xf numFmtId="0" fontId="77" fillId="17" borderId="62" xfId="1" applyFont="1" applyFill="1" applyBorder="1" applyAlignment="1">
      <alignment horizontal="center" vertical="center"/>
    </xf>
    <xf numFmtId="0" fontId="77" fillId="17" borderId="51" xfId="1" applyFont="1" applyFill="1" applyBorder="1" applyAlignment="1">
      <alignment horizontal="center" vertical="center"/>
    </xf>
    <xf numFmtId="0" fontId="77" fillId="17" borderId="28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9C1C9261-91C5-4FED-853B-963D29A75FD9}"/>
  </cellStyles>
  <dxfs count="91">
    <dxf>
      <fill>
        <patternFill>
          <bgColor rgb="FFFFFFCC"/>
        </patternFill>
      </fill>
    </dxf>
    <dxf>
      <fill>
        <patternFill>
          <bgColor rgb="FFCCFFFF"/>
        </patternFill>
      </fill>
    </dxf>
    <dxf>
      <font>
        <color rgb="FF0000FF"/>
      </font>
    </dxf>
    <dxf>
      <font>
        <color theme="9" tint="-0.499984740745262"/>
      </font>
    </dxf>
    <dxf>
      <font>
        <color rgb="FFFF33CC"/>
      </font>
    </dxf>
    <dxf>
      <font>
        <color rgb="FFFF0000"/>
      </font>
    </dxf>
    <dxf>
      <fill>
        <patternFill>
          <bgColor rgb="FFFFFFCC"/>
        </patternFill>
      </fill>
    </dxf>
    <dxf>
      <fill>
        <patternFill>
          <bgColor rgb="FFCCFFFF"/>
        </patternFill>
      </fill>
    </dxf>
    <dxf>
      <font>
        <color rgb="FF0000FF"/>
      </font>
    </dxf>
    <dxf>
      <font>
        <color theme="9" tint="-0.499984740745262"/>
      </font>
    </dxf>
    <dxf>
      <font>
        <color rgb="FFFF33CC"/>
      </font>
    </dxf>
    <dxf>
      <font>
        <color rgb="FFFF0000"/>
      </font>
    </dxf>
    <dxf>
      <fill>
        <patternFill>
          <bgColor rgb="FFFFFFCC"/>
        </patternFill>
      </fill>
    </dxf>
    <dxf>
      <fill>
        <patternFill>
          <bgColor rgb="FFCCFFFF"/>
        </patternFill>
      </fill>
    </dxf>
    <dxf>
      <font>
        <color rgb="FF0000FF"/>
      </font>
    </dxf>
    <dxf>
      <fill>
        <patternFill>
          <bgColor indexed="43"/>
        </patternFill>
      </fill>
    </dxf>
    <dxf>
      <font>
        <color rgb="FF0000FF"/>
      </font>
    </dxf>
    <dxf>
      <font>
        <color rgb="FFFF0000"/>
      </font>
    </dxf>
    <dxf>
      <font>
        <color rgb="FFFF33CC"/>
      </font>
    </dxf>
    <dxf>
      <font>
        <color theme="9" tint="-0.499984740745262"/>
      </font>
    </dxf>
    <dxf>
      <font>
        <color rgb="FF0000FF"/>
      </font>
    </dxf>
    <dxf>
      <font>
        <color rgb="FFFF0000"/>
      </font>
    </dxf>
    <dxf>
      <font>
        <color rgb="FFFF33CC"/>
      </font>
    </dxf>
    <dxf>
      <font>
        <color theme="9" tint="-0.499984740745262"/>
      </font>
    </dxf>
    <dxf>
      <fill>
        <patternFill>
          <bgColor rgb="FFFFFFCC"/>
        </patternFill>
      </fill>
    </dxf>
    <dxf>
      <fill>
        <patternFill>
          <bgColor rgb="FFCCFFFF"/>
        </patternFill>
      </fill>
    </dxf>
    <dxf>
      <font>
        <color auto="1"/>
      </font>
    </dxf>
    <dxf>
      <font>
        <color rgb="FFFF33CC"/>
      </font>
    </dxf>
    <dxf>
      <font>
        <color rgb="FF0000FF"/>
      </font>
    </dxf>
    <dxf>
      <font>
        <color rgb="FFFF0000"/>
      </font>
    </dxf>
    <dxf>
      <font>
        <color theme="0" tint="-4.9989318521683403E-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0000FF"/>
      </font>
      <fill>
        <patternFill patternType="none">
          <bgColor auto="1"/>
        </patternFill>
      </fill>
    </dxf>
    <dxf>
      <font>
        <color rgb="FFC00000"/>
      </font>
      <fill>
        <patternFill patternType="none">
          <bgColor auto="1"/>
        </patternFill>
      </fill>
    </dxf>
    <dxf>
      <font>
        <color rgb="FF7030A0"/>
      </font>
    </dxf>
    <dxf>
      <font>
        <condense val="0"/>
        <extend val="0"/>
        <color indexed="10"/>
      </font>
    </dxf>
    <dxf>
      <font>
        <color theme="0" tint="-4.9989318521683403E-2"/>
      </font>
    </dxf>
    <dxf>
      <font>
        <color rgb="FFC00000"/>
      </font>
      <fill>
        <patternFill patternType="none">
          <bgColor auto="1"/>
        </patternFill>
      </fill>
    </dxf>
    <dxf>
      <font>
        <color rgb="FF0000FF"/>
      </font>
      <fill>
        <patternFill patternType="none">
          <bgColor auto="1"/>
        </patternFill>
      </fill>
    </dxf>
    <dxf>
      <font>
        <color rgb="FF7030A0"/>
      </font>
    </dxf>
    <dxf>
      <font>
        <color rgb="FFC00000"/>
      </font>
      <fill>
        <patternFill patternType="none">
          <bgColor auto="1"/>
        </patternFill>
      </fill>
    </dxf>
    <dxf>
      <font>
        <color rgb="FFC00000"/>
      </font>
      <fill>
        <patternFill patternType="none">
          <bgColor auto="1"/>
        </patternFill>
      </fill>
    </dxf>
    <dxf>
      <font>
        <color rgb="FF0000FF"/>
      </font>
      <fill>
        <patternFill patternType="none">
          <bgColor auto="1"/>
        </patternFill>
      </fill>
    </dxf>
    <dxf>
      <font>
        <color rgb="FF7030A0"/>
      </font>
    </dxf>
    <dxf>
      <font>
        <color rgb="FF0000FF"/>
      </font>
      <fill>
        <patternFill patternType="none">
          <bgColor auto="1"/>
        </patternFill>
      </fill>
    </dxf>
    <dxf>
      <font>
        <color rgb="FF7030A0"/>
      </font>
    </dxf>
    <dxf>
      <font>
        <color rgb="FF7030A0"/>
      </font>
    </dxf>
    <dxf>
      <font>
        <color rgb="FFC00000"/>
      </font>
      <fill>
        <patternFill patternType="none">
          <bgColor auto="1"/>
        </patternFill>
      </fill>
    </dxf>
    <dxf>
      <font>
        <color rgb="FF0000FF"/>
      </font>
      <fill>
        <patternFill patternType="none">
          <bgColor auto="1"/>
        </patternFill>
      </fill>
    </dxf>
    <dxf>
      <font>
        <color rgb="FF7030A0"/>
      </font>
    </dxf>
    <dxf>
      <font>
        <color rgb="FFC00000"/>
      </font>
      <fill>
        <patternFill patternType="none">
          <bgColor auto="1"/>
        </patternFill>
      </fill>
    </dxf>
    <dxf>
      <font>
        <color rgb="FF7030A0"/>
      </font>
    </dxf>
    <dxf>
      <font>
        <color rgb="FFC00000"/>
      </font>
      <fill>
        <patternFill patternType="none">
          <bgColor auto="1"/>
        </patternFill>
      </fill>
    </dxf>
    <dxf>
      <font>
        <color rgb="FF0000FF"/>
      </font>
      <fill>
        <patternFill patternType="none">
          <bgColor auto="1"/>
        </patternFill>
      </fill>
    </dxf>
    <dxf>
      <font>
        <color rgb="FF0000FF"/>
      </font>
      <fill>
        <patternFill patternType="none">
          <bgColor auto="1"/>
        </patternFill>
      </fill>
    </dxf>
    <dxf>
      <font>
        <color rgb="FFC00000"/>
      </font>
      <fill>
        <patternFill patternType="none">
          <bgColor auto="1"/>
        </patternFill>
      </fill>
    </dxf>
    <dxf>
      <font>
        <color rgb="FF7030A0"/>
      </font>
    </dxf>
    <dxf>
      <font>
        <color rgb="FF0000FF"/>
      </font>
      <fill>
        <patternFill patternType="none">
          <bgColor auto="1"/>
        </patternFill>
      </fill>
    </dxf>
    <dxf>
      <font>
        <color rgb="FFC00000"/>
      </font>
      <fill>
        <patternFill patternType="none">
          <bgColor auto="1"/>
        </patternFill>
      </fill>
    </dxf>
    <dxf>
      <font>
        <color rgb="FF7030A0"/>
      </font>
    </dxf>
    <dxf>
      <font>
        <color rgb="FF0000FF"/>
      </font>
      <fill>
        <patternFill patternType="none">
          <bgColor auto="1"/>
        </patternFill>
      </fill>
    </dxf>
    <dxf>
      <font>
        <color rgb="FFC00000"/>
      </font>
      <fill>
        <patternFill patternType="none">
          <bgColor auto="1"/>
        </patternFill>
      </fill>
    </dxf>
    <dxf>
      <font>
        <color rgb="FF7030A0"/>
      </font>
    </dxf>
    <dxf>
      <font>
        <color rgb="FF0000FF"/>
      </font>
      <fill>
        <patternFill patternType="none">
          <bgColor auto="1"/>
        </patternFill>
      </fill>
    </dxf>
    <dxf>
      <font>
        <color rgb="FFC00000"/>
      </font>
      <fill>
        <patternFill patternType="none">
          <bgColor auto="1"/>
        </patternFill>
      </fill>
    </dxf>
    <dxf>
      <font>
        <color rgb="FF0000FF"/>
      </font>
      <fill>
        <patternFill patternType="none">
          <bgColor auto="1"/>
        </patternFill>
      </fill>
    </dxf>
    <dxf>
      <font>
        <color rgb="FF7030A0"/>
      </font>
    </dxf>
    <dxf>
      <font>
        <color rgb="FF0000FF"/>
      </font>
      <fill>
        <patternFill patternType="none">
          <bgColor auto="1"/>
        </patternFill>
      </fill>
    </dxf>
    <dxf>
      <font>
        <color rgb="FFC00000"/>
      </font>
      <fill>
        <patternFill patternType="none">
          <bgColor auto="1"/>
        </patternFill>
      </fill>
    </dxf>
    <dxf>
      <font>
        <color rgb="FF7030A0"/>
      </font>
    </dxf>
    <dxf>
      <font>
        <color rgb="FF0000FF"/>
      </font>
      <fill>
        <patternFill patternType="none">
          <bgColor auto="1"/>
        </patternFill>
      </fill>
    </dxf>
    <dxf>
      <font>
        <color rgb="FF7030A0"/>
      </font>
    </dxf>
    <dxf>
      <font>
        <color rgb="FFC00000"/>
      </font>
      <fill>
        <patternFill patternType="none">
          <bgColor auto="1"/>
        </patternFill>
      </fill>
    </dxf>
    <dxf>
      <font>
        <condense val="0"/>
        <extend val="0"/>
        <color indexed="10"/>
      </font>
    </dxf>
    <dxf>
      <font>
        <color theme="0" tint="-4.9989318521683403E-2"/>
      </font>
    </dxf>
    <dxf>
      <font>
        <condense val="0"/>
        <extend val="0"/>
        <color indexed="10"/>
      </font>
    </dxf>
    <dxf>
      <font>
        <color rgb="FF0000FF"/>
      </font>
      <fill>
        <patternFill patternType="none">
          <bgColor auto="1"/>
        </patternFill>
      </fill>
    </dxf>
    <dxf>
      <font>
        <color rgb="FF7030A0"/>
      </font>
    </dxf>
    <dxf>
      <font>
        <color rgb="FFC00000"/>
      </font>
      <fill>
        <patternFill patternType="none">
          <bgColor auto="1"/>
        </patternFill>
      </fill>
    </dxf>
    <dxf>
      <font>
        <color rgb="FF7030A0"/>
      </font>
    </dxf>
    <dxf>
      <font>
        <color rgb="FFC00000"/>
      </font>
      <fill>
        <patternFill patternType="none">
          <bgColor auto="1"/>
        </patternFill>
      </fill>
    </dxf>
    <dxf>
      <font>
        <color rgb="FF0000FF"/>
      </font>
      <fill>
        <patternFill patternType="none">
          <bgColor auto="1"/>
        </patternFill>
      </fill>
    </dxf>
    <dxf>
      <font>
        <color rgb="FF7030A0"/>
      </font>
    </dxf>
    <dxf>
      <font>
        <color rgb="FFC00000"/>
      </font>
      <fill>
        <patternFill patternType="none">
          <bgColor auto="1"/>
        </patternFill>
      </fill>
    </dxf>
    <dxf>
      <font>
        <color rgb="FF0000FF"/>
      </font>
      <fill>
        <patternFill patternType="none">
          <bgColor auto="1"/>
        </patternFill>
      </fill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SGL26-MT-Master_v1.xlsm" TargetMode="External"/><Relationship Id="rId1" Type="http://schemas.openxmlformats.org/officeDocument/2006/relationships/externalLinkPath" Target="/Users/BEK03/Desktop/SGL%20RULES/Members%20Tournament/SGL26-MT-Master_v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structions"/>
      <sheetName val="FirstWU"/>
      <sheetName val="LatestWU"/>
      <sheetName val="HoleAssignJim"/>
      <sheetName val="FixNames"/>
      <sheetName val="Sheet1"/>
      <sheetName val="Sort"/>
      <sheetName val="Groups"/>
      <sheetName val="GroupEnter"/>
      <sheetName val="ScoreEntry"/>
      <sheetName val="HoleAssign"/>
      <sheetName val="Flights"/>
      <sheetName val="FlightTop8"/>
      <sheetName val="CH E14 v E12"/>
      <sheetName val="Payout"/>
    </sheetNames>
    <sheetDataSet>
      <sheetData sheetId="0"/>
      <sheetData sheetId="1"/>
      <sheetData sheetId="2">
        <row r="1">
          <cell r="G1">
            <v>26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>
            <v>1</v>
          </cell>
        </row>
      </sheetData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0386C-2F8A-4B7D-84E9-AE2546CF5F32}">
  <dimension ref="A1:V53"/>
  <sheetViews>
    <sheetView tabSelected="1" workbookViewId="0">
      <selection activeCell="C12" sqref="C12"/>
    </sheetView>
  </sheetViews>
  <sheetFormatPr defaultColWidth="8.85546875" defaultRowHeight="12.75" x14ac:dyDescent="0.2"/>
  <cols>
    <col min="1" max="1" width="1.7109375" style="6" customWidth="1"/>
    <col min="2" max="2" width="2.42578125" style="6" customWidth="1"/>
    <col min="3" max="3" width="25" style="6" bestFit="1" customWidth="1"/>
    <col min="4" max="5" width="5.85546875" style="6" customWidth="1"/>
    <col min="6" max="6" width="5.5703125" style="6" customWidth="1"/>
    <col min="7" max="7" width="5.42578125" style="6" bestFit="1" customWidth="1"/>
    <col min="8" max="8" width="1.7109375" style="6" customWidth="1"/>
    <col min="9" max="9" width="4.7109375" style="6" customWidth="1"/>
    <col min="10" max="10" width="5.140625" style="6" customWidth="1"/>
    <col min="11" max="11" width="5.28515625" style="6" bestFit="1" customWidth="1"/>
    <col min="12" max="12" width="1.7109375" style="6" customWidth="1"/>
    <col min="13" max="13" width="2.42578125" style="6" customWidth="1"/>
    <col min="14" max="14" width="25" style="6" customWidth="1"/>
    <col min="15" max="16" width="5.85546875" style="6" customWidth="1"/>
    <col min="17" max="17" width="6.28515625" style="6" customWidth="1"/>
    <col min="18" max="18" width="5.140625" style="6" bestFit="1" customWidth="1"/>
    <col min="19" max="19" width="1.7109375" style="6" customWidth="1"/>
    <col min="20" max="20" width="4.7109375" style="6" customWidth="1"/>
    <col min="21" max="22" width="5.140625" style="6" bestFit="1" customWidth="1"/>
    <col min="23" max="23" width="2.7109375" style="6" customWidth="1"/>
    <col min="24" max="245" width="8.85546875" style="6"/>
    <col min="246" max="246" width="1.7109375" style="6" customWidth="1"/>
    <col min="247" max="247" width="2.42578125" style="6" customWidth="1"/>
    <col min="248" max="248" width="25" style="6" bestFit="1" customWidth="1"/>
    <col min="249" max="250" width="5.85546875" style="6" customWidth="1"/>
    <col min="251" max="252" width="4.7109375" style="6" customWidth="1"/>
    <col min="253" max="253" width="1.7109375" style="6" customWidth="1"/>
    <col min="254" max="254" width="4.7109375" style="6" customWidth="1"/>
    <col min="255" max="255" width="5.140625" style="6" customWidth="1"/>
    <col min="256" max="256" width="5.28515625" style="6" bestFit="1" customWidth="1"/>
    <col min="257" max="257" width="1.7109375" style="6" customWidth="1"/>
    <col min="258" max="258" width="2.42578125" style="6" customWidth="1"/>
    <col min="259" max="259" width="25" style="6" customWidth="1"/>
    <col min="260" max="261" width="5.85546875" style="6" customWidth="1"/>
    <col min="262" max="263" width="4.7109375" style="6" customWidth="1"/>
    <col min="264" max="264" width="1.7109375" style="6" customWidth="1"/>
    <col min="265" max="265" width="4.7109375" style="6" customWidth="1"/>
    <col min="266" max="267" width="5.140625" style="6" bestFit="1" customWidth="1"/>
    <col min="268" max="268" width="2.7109375" style="6" customWidth="1"/>
    <col min="269" max="277" width="0" style="6" hidden="1" customWidth="1"/>
    <col min="278" max="501" width="8.85546875" style="6"/>
    <col min="502" max="502" width="1.7109375" style="6" customWidth="1"/>
    <col min="503" max="503" width="2.42578125" style="6" customWidth="1"/>
    <col min="504" max="504" width="25" style="6" bestFit="1" customWidth="1"/>
    <col min="505" max="506" width="5.85546875" style="6" customWidth="1"/>
    <col min="507" max="508" width="4.7109375" style="6" customWidth="1"/>
    <col min="509" max="509" width="1.7109375" style="6" customWidth="1"/>
    <col min="510" max="510" width="4.7109375" style="6" customWidth="1"/>
    <col min="511" max="511" width="5.140625" style="6" customWidth="1"/>
    <col min="512" max="512" width="5.28515625" style="6" bestFit="1" customWidth="1"/>
    <col min="513" max="513" width="1.7109375" style="6" customWidth="1"/>
    <col min="514" max="514" width="2.42578125" style="6" customWidth="1"/>
    <col min="515" max="515" width="25" style="6" customWidth="1"/>
    <col min="516" max="517" width="5.85546875" style="6" customWidth="1"/>
    <col min="518" max="519" width="4.7109375" style="6" customWidth="1"/>
    <col min="520" max="520" width="1.7109375" style="6" customWidth="1"/>
    <col min="521" max="521" width="4.7109375" style="6" customWidth="1"/>
    <col min="522" max="523" width="5.140625" style="6" bestFit="1" customWidth="1"/>
    <col min="524" max="524" width="2.7109375" style="6" customWidth="1"/>
    <col min="525" max="533" width="0" style="6" hidden="1" customWidth="1"/>
    <col min="534" max="757" width="8.85546875" style="6"/>
    <col min="758" max="758" width="1.7109375" style="6" customWidth="1"/>
    <col min="759" max="759" width="2.42578125" style="6" customWidth="1"/>
    <col min="760" max="760" width="25" style="6" bestFit="1" customWidth="1"/>
    <col min="761" max="762" width="5.85546875" style="6" customWidth="1"/>
    <col min="763" max="764" width="4.7109375" style="6" customWidth="1"/>
    <col min="765" max="765" width="1.7109375" style="6" customWidth="1"/>
    <col min="766" max="766" width="4.7109375" style="6" customWidth="1"/>
    <col min="767" max="767" width="5.140625" style="6" customWidth="1"/>
    <col min="768" max="768" width="5.28515625" style="6" bestFit="1" customWidth="1"/>
    <col min="769" max="769" width="1.7109375" style="6" customWidth="1"/>
    <col min="770" max="770" width="2.42578125" style="6" customWidth="1"/>
    <col min="771" max="771" width="25" style="6" customWidth="1"/>
    <col min="772" max="773" width="5.85546875" style="6" customWidth="1"/>
    <col min="774" max="775" width="4.7109375" style="6" customWidth="1"/>
    <col min="776" max="776" width="1.7109375" style="6" customWidth="1"/>
    <col min="777" max="777" width="4.7109375" style="6" customWidth="1"/>
    <col min="778" max="779" width="5.140625" style="6" bestFit="1" customWidth="1"/>
    <col min="780" max="780" width="2.7109375" style="6" customWidth="1"/>
    <col min="781" max="789" width="0" style="6" hidden="1" customWidth="1"/>
    <col min="790" max="1013" width="8.85546875" style="6"/>
    <col min="1014" max="1014" width="1.7109375" style="6" customWidth="1"/>
    <col min="1015" max="1015" width="2.42578125" style="6" customWidth="1"/>
    <col min="1016" max="1016" width="25" style="6" bestFit="1" customWidth="1"/>
    <col min="1017" max="1018" width="5.85546875" style="6" customWidth="1"/>
    <col min="1019" max="1020" width="4.7109375" style="6" customWidth="1"/>
    <col min="1021" max="1021" width="1.7109375" style="6" customWidth="1"/>
    <col min="1022" max="1022" width="4.7109375" style="6" customWidth="1"/>
    <col min="1023" max="1023" width="5.140625" style="6" customWidth="1"/>
    <col min="1024" max="1024" width="5.28515625" style="6" bestFit="1" customWidth="1"/>
    <col min="1025" max="1025" width="1.7109375" style="6" customWidth="1"/>
    <col min="1026" max="1026" width="2.42578125" style="6" customWidth="1"/>
    <col min="1027" max="1027" width="25" style="6" customWidth="1"/>
    <col min="1028" max="1029" width="5.85546875" style="6" customWidth="1"/>
    <col min="1030" max="1031" width="4.7109375" style="6" customWidth="1"/>
    <col min="1032" max="1032" width="1.7109375" style="6" customWidth="1"/>
    <col min="1033" max="1033" width="4.7109375" style="6" customWidth="1"/>
    <col min="1034" max="1035" width="5.140625" style="6" bestFit="1" customWidth="1"/>
    <col min="1036" max="1036" width="2.7109375" style="6" customWidth="1"/>
    <col min="1037" max="1045" width="0" style="6" hidden="1" customWidth="1"/>
    <col min="1046" max="1269" width="8.85546875" style="6"/>
    <col min="1270" max="1270" width="1.7109375" style="6" customWidth="1"/>
    <col min="1271" max="1271" width="2.42578125" style="6" customWidth="1"/>
    <col min="1272" max="1272" width="25" style="6" bestFit="1" customWidth="1"/>
    <col min="1273" max="1274" width="5.85546875" style="6" customWidth="1"/>
    <col min="1275" max="1276" width="4.7109375" style="6" customWidth="1"/>
    <col min="1277" max="1277" width="1.7109375" style="6" customWidth="1"/>
    <col min="1278" max="1278" width="4.7109375" style="6" customWidth="1"/>
    <col min="1279" max="1279" width="5.140625" style="6" customWidth="1"/>
    <col min="1280" max="1280" width="5.28515625" style="6" bestFit="1" customWidth="1"/>
    <col min="1281" max="1281" width="1.7109375" style="6" customWidth="1"/>
    <col min="1282" max="1282" width="2.42578125" style="6" customWidth="1"/>
    <col min="1283" max="1283" width="25" style="6" customWidth="1"/>
    <col min="1284" max="1285" width="5.85546875" style="6" customWidth="1"/>
    <col min="1286" max="1287" width="4.7109375" style="6" customWidth="1"/>
    <col min="1288" max="1288" width="1.7109375" style="6" customWidth="1"/>
    <col min="1289" max="1289" width="4.7109375" style="6" customWidth="1"/>
    <col min="1290" max="1291" width="5.140625" style="6" bestFit="1" customWidth="1"/>
    <col min="1292" max="1292" width="2.7109375" style="6" customWidth="1"/>
    <col min="1293" max="1301" width="0" style="6" hidden="1" customWidth="1"/>
    <col min="1302" max="1525" width="8.85546875" style="6"/>
    <col min="1526" max="1526" width="1.7109375" style="6" customWidth="1"/>
    <col min="1527" max="1527" width="2.42578125" style="6" customWidth="1"/>
    <col min="1528" max="1528" width="25" style="6" bestFit="1" customWidth="1"/>
    <col min="1529" max="1530" width="5.85546875" style="6" customWidth="1"/>
    <col min="1531" max="1532" width="4.7109375" style="6" customWidth="1"/>
    <col min="1533" max="1533" width="1.7109375" style="6" customWidth="1"/>
    <col min="1534" max="1534" width="4.7109375" style="6" customWidth="1"/>
    <col min="1535" max="1535" width="5.140625" style="6" customWidth="1"/>
    <col min="1536" max="1536" width="5.28515625" style="6" bestFit="1" customWidth="1"/>
    <col min="1537" max="1537" width="1.7109375" style="6" customWidth="1"/>
    <col min="1538" max="1538" width="2.42578125" style="6" customWidth="1"/>
    <col min="1539" max="1539" width="25" style="6" customWidth="1"/>
    <col min="1540" max="1541" width="5.85546875" style="6" customWidth="1"/>
    <col min="1542" max="1543" width="4.7109375" style="6" customWidth="1"/>
    <col min="1544" max="1544" width="1.7109375" style="6" customWidth="1"/>
    <col min="1545" max="1545" width="4.7109375" style="6" customWidth="1"/>
    <col min="1546" max="1547" width="5.140625" style="6" bestFit="1" customWidth="1"/>
    <col min="1548" max="1548" width="2.7109375" style="6" customWidth="1"/>
    <col min="1549" max="1557" width="0" style="6" hidden="1" customWidth="1"/>
    <col min="1558" max="1781" width="8.85546875" style="6"/>
    <col min="1782" max="1782" width="1.7109375" style="6" customWidth="1"/>
    <col min="1783" max="1783" width="2.42578125" style="6" customWidth="1"/>
    <col min="1784" max="1784" width="25" style="6" bestFit="1" customWidth="1"/>
    <col min="1785" max="1786" width="5.85546875" style="6" customWidth="1"/>
    <col min="1787" max="1788" width="4.7109375" style="6" customWidth="1"/>
    <col min="1789" max="1789" width="1.7109375" style="6" customWidth="1"/>
    <col min="1790" max="1790" width="4.7109375" style="6" customWidth="1"/>
    <col min="1791" max="1791" width="5.140625" style="6" customWidth="1"/>
    <col min="1792" max="1792" width="5.28515625" style="6" bestFit="1" customWidth="1"/>
    <col min="1793" max="1793" width="1.7109375" style="6" customWidth="1"/>
    <col min="1794" max="1794" width="2.42578125" style="6" customWidth="1"/>
    <col min="1795" max="1795" width="25" style="6" customWidth="1"/>
    <col min="1796" max="1797" width="5.85546875" style="6" customWidth="1"/>
    <col min="1798" max="1799" width="4.7109375" style="6" customWidth="1"/>
    <col min="1800" max="1800" width="1.7109375" style="6" customWidth="1"/>
    <col min="1801" max="1801" width="4.7109375" style="6" customWidth="1"/>
    <col min="1802" max="1803" width="5.140625" style="6" bestFit="1" customWidth="1"/>
    <col min="1804" max="1804" width="2.7109375" style="6" customWidth="1"/>
    <col min="1805" max="1813" width="0" style="6" hidden="1" customWidth="1"/>
    <col min="1814" max="2037" width="8.85546875" style="6"/>
    <col min="2038" max="2038" width="1.7109375" style="6" customWidth="1"/>
    <col min="2039" max="2039" width="2.42578125" style="6" customWidth="1"/>
    <col min="2040" max="2040" width="25" style="6" bestFit="1" customWidth="1"/>
    <col min="2041" max="2042" width="5.85546875" style="6" customWidth="1"/>
    <col min="2043" max="2044" width="4.7109375" style="6" customWidth="1"/>
    <col min="2045" max="2045" width="1.7109375" style="6" customWidth="1"/>
    <col min="2046" max="2046" width="4.7109375" style="6" customWidth="1"/>
    <col min="2047" max="2047" width="5.140625" style="6" customWidth="1"/>
    <col min="2048" max="2048" width="5.28515625" style="6" bestFit="1" customWidth="1"/>
    <col min="2049" max="2049" width="1.7109375" style="6" customWidth="1"/>
    <col min="2050" max="2050" width="2.42578125" style="6" customWidth="1"/>
    <col min="2051" max="2051" width="25" style="6" customWidth="1"/>
    <col min="2052" max="2053" width="5.85546875" style="6" customWidth="1"/>
    <col min="2054" max="2055" width="4.7109375" style="6" customWidth="1"/>
    <col min="2056" max="2056" width="1.7109375" style="6" customWidth="1"/>
    <col min="2057" max="2057" width="4.7109375" style="6" customWidth="1"/>
    <col min="2058" max="2059" width="5.140625" style="6" bestFit="1" customWidth="1"/>
    <col min="2060" max="2060" width="2.7109375" style="6" customWidth="1"/>
    <col min="2061" max="2069" width="0" style="6" hidden="1" customWidth="1"/>
    <col min="2070" max="2293" width="8.85546875" style="6"/>
    <col min="2294" max="2294" width="1.7109375" style="6" customWidth="1"/>
    <col min="2295" max="2295" width="2.42578125" style="6" customWidth="1"/>
    <col min="2296" max="2296" width="25" style="6" bestFit="1" customWidth="1"/>
    <col min="2297" max="2298" width="5.85546875" style="6" customWidth="1"/>
    <col min="2299" max="2300" width="4.7109375" style="6" customWidth="1"/>
    <col min="2301" max="2301" width="1.7109375" style="6" customWidth="1"/>
    <col min="2302" max="2302" width="4.7109375" style="6" customWidth="1"/>
    <col min="2303" max="2303" width="5.140625" style="6" customWidth="1"/>
    <col min="2304" max="2304" width="5.28515625" style="6" bestFit="1" customWidth="1"/>
    <col min="2305" max="2305" width="1.7109375" style="6" customWidth="1"/>
    <col min="2306" max="2306" width="2.42578125" style="6" customWidth="1"/>
    <col min="2307" max="2307" width="25" style="6" customWidth="1"/>
    <col min="2308" max="2309" width="5.85546875" style="6" customWidth="1"/>
    <col min="2310" max="2311" width="4.7109375" style="6" customWidth="1"/>
    <col min="2312" max="2312" width="1.7109375" style="6" customWidth="1"/>
    <col min="2313" max="2313" width="4.7109375" style="6" customWidth="1"/>
    <col min="2314" max="2315" width="5.140625" style="6" bestFit="1" customWidth="1"/>
    <col min="2316" max="2316" width="2.7109375" style="6" customWidth="1"/>
    <col min="2317" max="2325" width="0" style="6" hidden="1" customWidth="1"/>
    <col min="2326" max="2549" width="8.85546875" style="6"/>
    <col min="2550" max="2550" width="1.7109375" style="6" customWidth="1"/>
    <col min="2551" max="2551" width="2.42578125" style="6" customWidth="1"/>
    <col min="2552" max="2552" width="25" style="6" bestFit="1" customWidth="1"/>
    <col min="2553" max="2554" width="5.85546875" style="6" customWidth="1"/>
    <col min="2555" max="2556" width="4.7109375" style="6" customWidth="1"/>
    <col min="2557" max="2557" width="1.7109375" style="6" customWidth="1"/>
    <col min="2558" max="2558" width="4.7109375" style="6" customWidth="1"/>
    <col min="2559" max="2559" width="5.140625" style="6" customWidth="1"/>
    <col min="2560" max="2560" width="5.28515625" style="6" bestFit="1" customWidth="1"/>
    <col min="2561" max="2561" width="1.7109375" style="6" customWidth="1"/>
    <col min="2562" max="2562" width="2.42578125" style="6" customWidth="1"/>
    <col min="2563" max="2563" width="25" style="6" customWidth="1"/>
    <col min="2564" max="2565" width="5.85546875" style="6" customWidth="1"/>
    <col min="2566" max="2567" width="4.7109375" style="6" customWidth="1"/>
    <col min="2568" max="2568" width="1.7109375" style="6" customWidth="1"/>
    <col min="2569" max="2569" width="4.7109375" style="6" customWidth="1"/>
    <col min="2570" max="2571" width="5.140625" style="6" bestFit="1" customWidth="1"/>
    <col min="2572" max="2572" width="2.7109375" style="6" customWidth="1"/>
    <col min="2573" max="2581" width="0" style="6" hidden="1" customWidth="1"/>
    <col min="2582" max="2805" width="8.85546875" style="6"/>
    <col min="2806" max="2806" width="1.7109375" style="6" customWidth="1"/>
    <col min="2807" max="2807" width="2.42578125" style="6" customWidth="1"/>
    <col min="2808" max="2808" width="25" style="6" bestFit="1" customWidth="1"/>
    <col min="2809" max="2810" width="5.85546875" style="6" customWidth="1"/>
    <col min="2811" max="2812" width="4.7109375" style="6" customWidth="1"/>
    <col min="2813" max="2813" width="1.7109375" style="6" customWidth="1"/>
    <col min="2814" max="2814" width="4.7109375" style="6" customWidth="1"/>
    <col min="2815" max="2815" width="5.140625" style="6" customWidth="1"/>
    <col min="2816" max="2816" width="5.28515625" style="6" bestFit="1" customWidth="1"/>
    <col min="2817" max="2817" width="1.7109375" style="6" customWidth="1"/>
    <col min="2818" max="2818" width="2.42578125" style="6" customWidth="1"/>
    <col min="2819" max="2819" width="25" style="6" customWidth="1"/>
    <col min="2820" max="2821" width="5.85546875" style="6" customWidth="1"/>
    <col min="2822" max="2823" width="4.7109375" style="6" customWidth="1"/>
    <col min="2824" max="2824" width="1.7109375" style="6" customWidth="1"/>
    <col min="2825" max="2825" width="4.7109375" style="6" customWidth="1"/>
    <col min="2826" max="2827" width="5.140625" style="6" bestFit="1" customWidth="1"/>
    <col min="2828" max="2828" width="2.7109375" style="6" customWidth="1"/>
    <col min="2829" max="2837" width="0" style="6" hidden="1" customWidth="1"/>
    <col min="2838" max="3061" width="8.85546875" style="6"/>
    <col min="3062" max="3062" width="1.7109375" style="6" customWidth="1"/>
    <col min="3063" max="3063" width="2.42578125" style="6" customWidth="1"/>
    <col min="3064" max="3064" width="25" style="6" bestFit="1" customWidth="1"/>
    <col min="3065" max="3066" width="5.85546875" style="6" customWidth="1"/>
    <col min="3067" max="3068" width="4.7109375" style="6" customWidth="1"/>
    <col min="3069" max="3069" width="1.7109375" style="6" customWidth="1"/>
    <col min="3070" max="3070" width="4.7109375" style="6" customWidth="1"/>
    <col min="3071" max="3071" width="5.140625" style="6" customWidth="1"/>
    <col min="3072" max="3072" width="5.28515625" style="6" bestFit="1" customWidth="1"/>
    <col min="3073" max="3073" width="1.7109375" style="6" customWidth="1"/>
    <col min="3074" max="3074" width="2.42578125" style="6" customWidth="1"/>
    <col min="3075" max="3075" width="25" style="6" customWidth="1"/>
    <col min="3076" max="3077" width="5.85546875" style="6" customWidth="1"/>
    <col min="3078" max="3079" width="4.7109375" style="6" customWidth="1"/>
    <col min="3080" max="3080" width="1.7109375" style="6" customWidth="1"/>
    <col min="3081" max="3081" width="4.7109375" style="6" customWidth="1"/>
    <col min="3082" max="3083" width="5.140625" style="6" bestFit="1" customWidth="1"/>
    <col min="3084" max="3084" width="2.7109375" style="6" customWidth="1"/>
    <col min="3085" max="3093" width="0" style="6" hidden="1" customWidth="1"/>
    <col min="3094" max="3317" width="8.85546875" style="6"/>
    <col min="3318" max="3318" width="1.7109375" style="6" customWidth="1"/>
    <col min="3319" max="3319" width="2.42578125" style="6" customWidth="1"/>
    <col min="3320" max="3320" width="25" style="6" bestFit="1" customWidth="1"/>
    <col min="3321" max="3322" width="5.85546875" style="6" customWidth="1"/>
    <col min="3323" max="3324" width="4.7109375" style="6" customWidth="1"/>
    <col min="3325" max="3325" width="1.7109375" style="6" customWidth="1"/>
    <col min="3326" max="3326" width="4.7109375" style="6" customWidth="1"/>
    <col min="3327" max="3327" width="5.140625" style="6" customWidth="1"/>
    <col min="3328" max="3328" width="5.28515625" style="6" bestFit="1" customWidth="1"/>
    <col min="3329" max="3329" width="1.7109375" style="6" customWidth="1"/>
    <col min="3330" max="3330" width="2.42578125" style="6" customWidth="1"/>
    <col min="3331" max="3331" width="25" style="6" customWidth="1"/>
    <col min="3332" max="3333" width="5.85546875" style="6" customWidth="1"/>
    <col min="3334" max="3335" width="4.7109375" style="6" customWidth="1"/>
    <col min="3336" max="3336" width="1.7109375" style="6" customWidth="1"/>
    <col min="3337" max="3337" width="4.7109375" style="6" customWidth="1"/>
    <col min="3338" max="3339" width="5.140625" style="6" bestFit="1" customWidth="1"/>
    <col min="3340" max="3340" width="2.7109375" style="6" customWidth="1"/>
    <col min="3341" max="3349" width="0" style="6" hidden="1" customWidth="1"/>
    <col min="3350" max="3573" width="8.85546875" style="6"/>
    <col min="3574" max="3574" width="1.7109375" style="6" customWidth="1"/>
    <col min="3575" max="3575" width="2.42578125" style="6" customWidth="1"/>
    <col min="3576" max="3576" width="25" style="6" bestFit="1" customWidth="1"/>
    <col min="3577" max="3578" width="5.85546875" style="6" customWidth="1"/>
    <col min="3579" max="3580" width="4.7109375" style="6" customWidth="1"/>
    <col min="3581" max="3581" width="1.7109375" style="6" customWidth="1"/>
    <col min="3582" max="3582" width="4.7109375" style="6" customWidth="1"/>
    <col min="3583" max="3583" width="5.140625" style="6" customWidth="1"/>
    <col min="3584" max="3584" width="5.28515625" style="6" bestFit="1" customWidth="1"/>
    <col min="3585" max="3585" width="1.7109375" style="6" customWidth="1"/>
    <col min="3586" max="3586" width="2.42578125" style="6" customWidth="1"/>
    <col min="3587" max="3587" width="25" style="6" customWidth="1"/>
    <col min="3588" max="3589" width="5.85546875" style="6" customWidth="1"/>
    <col min="3590" max="3591" width="4.7109375" style="6" customWidth="1"/>
    <col min="3592" max="3592" width="1.7109375" style="6" customWidth="1"/>
    <col min="3593" max="3593" width="4.7109375" style="6" customWidth="1"/>
    <col min="3594" max="3595" width="5.140625" style="6" bestFit="1" customWidth="1"/>
    <col min="3596" max="3596" width="2.7109375" style="6" customWidth="1"/>
    <col min="3597" max="3605" width="0" style="6" hidden="1" customWidth="1"/>
    <col min="3606" max="3829" width="8.85546875" style="6"/>
    <col min="3830" max="3830" width="1.7109375" style="6" customWidth="1"/>
    <col min="3831" max="3831" width="2.42578125" style="6" customWidth="1"/>
    <col min="3832" max="3832" width="25" style="6" bestFit="1" customWidth="1"/>
    <col min="3833" max="3834" width="5.85546875" style="6" customWidth="1"/>
    <col min="3835" max="3836" width="4.7109375" style="6" customWidth="1"/>
    <col min="3837" max="3837" width="1.7109375" style="6" customWidth="1"/>
    <col min="3838" max="3838" width="4.7109375" style="6" customWidth="1"/>
    <col min="3839" max="3839" width="5.140625" style="6" customWidth="1"/>
    <col min="3840" max="3840" width="5.28515625" style="6" bestFit="1" customWidth="1"/>
    <col min="3841" max="3841" width="1.7109375" style="6" customWidth="1"/>
    <col min="3842" max="3842" width="2.42578125" style="6" customWidth="1"/>
    <col min="3843" max="3843" width="25" style="6" customWidth="1"/>
    <col min="3844" max="3845" width="5.85546875" style="6" customWidth="1"/>
    <col min="3846" max="3847" width="4.7109375" style="6" customWidth="1"/>
    <col min="3848" max="3848" width="1.7109375" style="6" customWidth="1"/>
    <col min="3849" max="3849" width="4.7109375" style="6" customWidth="1"/>
    <col min="3850" max="3851" width="5.140625" style="6" bestFit="1" customWidth="1"/>
    <col min="3852" max="3852" width="2.7109375" style="6" customWidth="1"/>
    <col min="3853" max="3861" width="0" style="6" hidden="1" customWidth="1"/>
    <col min="3862" max="4085" width="8.85546875" style="6"/>
    <col min="4086" max="4086" width="1.7109375" style="6" customWidth="1"/>
    <col min="4087" max="4087" width="2.42578125" style="6" customWidth="1"/>
    <col min="4088" max="4088" width="25" style="6" bestFit="1" customWidth="1"/>
    <col min="4089" max="4090" width="5.85546875" style="6" customWidth="1"/>
    <col min="4091" max="4092" width="4.7109375" style="6" customWidth="1"/>
    <col min="4093" max="4093" width="1.7109375" style="6" customWidth="1"/>
    <col min="4094" max="4094" width="4.7109375" style="6" customWidth="1"/>
    <col min="4095" max="4095" width="5.140625" style="6" customWidth="1"/>
    <col min="4096" max="4096" width="5.28515625" style="6" bestFit="1" customWidth="1"/>
    <col min="4097" max="4097" width="1.7109375" style="6" customWidth="1"/>
    <col min="4098" max="4098" width="2.42578125" style="6" customWidth="1"/>
    <col min="4099" max="4099" width="25" style="6" customWidth="1"/>
    <col min="4100" max="4101" width="5.85546875" style="6" customWidth="1"/>
    <col min="4102" max="4103" width="4.7109375" style="6" customWidth="1"/>
    <col min="4104" max="4104" width="1.7109375" style="6" customWidth="1"/>
    <col min="4105" max="4105" width="4.7109375" style="6" customWidth="1"/>
    <col min="4106" max="4107" width="5.140625" style="6" bestFit="1" customWidth="1"/>
    <col min="4108" max="4108" width="2.7109375" style="6" customWidth="1"/>
    <col min="4109" max="4117" width="0" style="6" hidden="1" customWidth="1"/>
    <col min="4118" max="4341" width="8.85546875" style="6"/>
    <col min="4342" max="4342" width="1.7109375" style="6" customWidth="1"/>
    <col min="4343" max="4343" width="2.42578125" style="6" customWidth="1"/>
    <col min="4344" max="4344" width="25" style="6" bestFit="1" customWidth="1"/>
    <col min="4345" max="4346" width="5.85546875" style="6" customWidth="1"/>
    <col min="4347" max="4348" width="4.7109375" style="6" customWidth="1"/>
    <col min="4349" max="4349" width="1.7109375" style="6" customWidth="1"/>
    <col min="4350" max="4350" width="4.7109375" style="6" customWidth="1"/>
    <col min="4351" max="4351" width="5.140625" style="6" customWidth="1"/>
    <col min="4352" max="4352" width="5.28515625" style="6" bestFit="1" customWidth="1"/>
    <col min="4353" max="4353" width="1.7109375" style="6" customWidth="1"/>
    <col min="4354" max="4354" width="2.42578125" style="6" customWidth="1"/>
    <col min="4355" max="4355" width="25" style="6" customWidth="1"/>
    <col min="4356" max="4357" width="5.85546875" style="6" customWidth="1"/>
    <col min="4358" max="4359" width="4.7109375" style="6" customWidth="1"/>
    <col min="4360" max="4360" width="1.7109375" style="6" customWidth="1"/>
    <col min="4361" max="4361" width="4.7109375" style="6" customWidth="1"/>
    <col min="4362" max="4363" width="5.140625" style="6" bestFit="1" customWidth="1"/>
    <col min="4364" max="4364" width="2.7109375" style="6" customWidth="1"/>
    <col min="4365" max="4373" width="0" style="6" hidden="1" customWidth="1"/>
    <col min="4374" max="4597" width="8.85546875" style="6"/>
    <col min="4598" max="4598" width="1.7109375" style="6" customWidth="1"/>
    <col min="4599" max="4599" width="2.42578125" style="6" customWidth="1"/>
    <col min="4600" max="4600" width="25" style="6" bestFit="1" customWidth="1"/>
    <col min="4601" max="4602" width="5.85546875" style="6" customWidth="1"/>
    <col min="4603" max="4604" width="4.7109375" style="6" customWidth="1"/>
    <col min="4605" max="4605" width="1.7109375" style="6" customWidth="1"/>
    <col min="4606" max="4606" width="4.7109375" style="6" customWidth="1"/>
    <col min="4607" max="4607" width="5.140625" style="6" customWidth="1"/>
    <col min="4608" max="4608" width="5.28515625" style="6" bestFit="1" customWidth="1"/>
    <col min="4609" max="4609" width="1.7109375" style="6" customWidth="1"/>
    <col min="4610" max="4610" width="2.42578125" style="6" customWidth="1"/>
    <col min="4611" max="4611" width="25" style="6" customWidth="1"/>
    <col min="4612" max="4613" width="5.85546875" style="6" customWidth="1"/>
    <col min="4614" max="4615" width="4.7109375" style="6" customWidth="1"/>
    <col min="4616" max="4616" width="1.7109375" style="6" customWidth="1"/>
    <col min="4617" max="4617" width="4.7109375" style="6" customWidth="1"/>
    <col min="4618" max="4619" width="5.140625" style="6" bestFit="1" customWidth="1"/>
    <col min="4620" max="4620" width="2.7109375" style="6" customWidth="1"/>
    <col min="4621" max="4629" width="0" style="6" hidden="1" customWidth="1"/>
    <col min="4630" max="4853" width="8.85546875" style="6"/>
    <col min="4854" max="4854" width="1.7109375" style="6" customWidth="1"/>
    <col min="4855" max="4855" width="2.42578125" style="6" customWidth="1"/>
    <col min="4856" max="4856" width="25" style="6" bestFit="1" customWidth="1"/>
    <col min="4857" max="4858" width="5.85546875" style="6" customWidth="1"/>
    <col min="4859" max="4860" width="4.7109375" style="6" customWidth="1"/>
    <col min="4861" max="4861" width="1.7109375" style="6" customWidth="1"/>
    <col min="4862" max="4862" width="4.7109375" style="6" customWidth="1"/>
    <col min="4863" max="4863" width="5.140625" style="6" customWidth="1"/>
    <col min="4864" max="4864" width="5.28515625" style="6" bestFit="1" customWidth="1"/>
    <col min="4865" max="4865" width="1.7109375" style="6" customWidth="1"/>
    <col min="4866" max="4866" width="2.42578125" style="6" customWidth="1"/>
    <col min="4867" max="4867" width="25" style="6" customWidth="1"/>
    <col min="4868" max="4869" width="5.85546875" style="6" customWidth="1"/>
    <col min="4870" max="4871" width="4.7109375" style="6" customWidth="1"/>
    <col min="4872" max="4872" width="1.7109375" style="6" customWidth="1"/>
    <col min="4873" max="4873" width="4.7109375" style="6" customWidth="1"/>
    <col min="4874" max="4875" width="5.140625" style="6" bestFit="1" customWidth="1"/>
    <col min="4876" max="4876" width="2.7109375" style="6" customWidth="1"/>
    <col min="4877" max="4885" width="0" style="6" hidden="1" customWidth="1"/>
    <col min="4886" max="5109" width="8.85546875" style="6"/>
    <col min="5110" max="5110" width="1.7109375" style="6" customWidth="1"/>
    <col min="5111" max="5111" width="2.42578125" style="6" customWidth="1"/>
    <col min="5112" max="5112" width="25" style="6" bestFit="1" customWidth="1"/>
    <col min="5113" max="5114" width="5.85546875" style="6" customWidth="1"/>
    <col min="5115" max="5116" width="4.7109375" style="6" customWidth="1"/>
    <col min="5117" max="5117" width="1.7109375" style="6" customWidth="1"/>
    <col min="5118" max="5118" width="4.7109375" style="6" customWidth="1"/>
    <col min="5119" max="5119" width="5.140625" style="6" customWidth="1"/>
    <col min="5120" max="5120" width="5.28515625" style="6" bestFit="1" customWidth="1"/>
    <col min="5121" max="5121" width="1.7109375" style="6" customWidth="1"/>
    <col min="5122" max="5122" width="2.42578125" style="6" customWidth="1"/>
    <col min="5123" max="5123" width="25" style="6" customWidth="1"/>
    <col min="5124" max="5125" width="5.85546875" style="6" customWidth="1"/>
    <col min="5126" max="5127" width="4.7109375" style="6" customWidth="1"/>
    <col min="5128" max="5128" width="1.7109375" style="6" customWidth="1"/>
    <col min="5129" max="5129" width="4.7109375" style="6" customWidth="1"/>
    <col min="5130" max="5131" width="5.140625" style="6" bestFit="1" customWidth="1"/>
    <col min="5132" max="5132" width="2.7109375" style="6" customWidth="1"/>
    <col min="5133" max="5141" width="0" style="6" hidden="1" customWidth="1"/>
    <col min="5142" max="5365" width="8.85546875" style="6"/>
    <col min="5366" max="5366" width="1.7109375" style="6" customWidth="1"/>
    <col min="5367" max="5367" width="2.42578125" style="6" customWidth="1"/>
    <col min="5368" max="5368" width="25" style="6" bestFit="1" customWidth="1"/>
    <col min="5369" max="5370" width="5.85546875" style="6" customWidth="1"/>
    <col min="5371" max="5372" width="4.7109375" style="6" customWidth="1"/>
    <col min="5373" max="5373" width="1.7109375" style="6" customWidth="1"/>
    <col min="5374" max="5374" width="4.7109375" style="6" customWidth="1"/>
    <col min="5375" max="5375" width="5.140625" style="6" customWidth="1"/>
    <col min="5376" max="5376" width="5.28515625" style="6" bestFit="1" customWidth="1"/>
    <col min="5377" max="5377" width="1.7109375" style="6" customWidth="1"/>
    <col min="5378" max="5378" width="2.42578125" style="6" customWidth="1"/>
    <col min="5379" max="5379" width="25" style="6" customWidth="1"/>
    <col min="5380" max="5381" width="5.85546875" style="6" customWidth="1"/>
    <col min="5382" max="5383" width="4.7109375" style="6" customWidth="1"/>
    <col min="5384" max="5384" width="1.7109375" style="6" customWidth="1"/>
    <col min="5385" max="5385" width="4.7109375" style="6" customWidth="1"/>
    <col min="5386" max="5387" width="5.140625" style="6" bestFit="1" customWidth="1"/>
    <col min="5388" max="5388" width="2.7109375" style="6" customWidth="1"/>
    <col min="5389" max="5397" width="0" style="6" hidden="1" customWidth="1"/>
    <col min="5398" max="5621" width="8.85546875" style="6"/>
    <col min="5622" max="5622" width="1.7109375" style="6" customWidth="1"/>
    <col min="5623" max="5623" width="2.42578125" style="6" customWidth="1"/>
    <col min="5624" max="5624" width="25" style="6" bestFit="1" customWidth="1"/>
    <col min="5625" max="5626" width="5.85546875" style="6" customWidth="1"/>
    <col min="5627" max="5628" width="4.7109375" style="6" customWidth="1"/>
    <col min="5629" max="5629" width="1.7109375" style="6" customWidth="1"/>
    <col min="5630" max="5630" width="4.7109375" style="6" customWidth="1"/>
    <col min="5631" max="5631" width="5.140625" style="6" customWidth="1"/>
    <col min="5632" max="5632" width="5.28515625" style="6" bestFit="1" customWidth="1"/>
    <col min="5633" max="5633" width="1.7109375" style="6" customWidth="1"/>
    <col min="5634" max="5634" width="2.42578125" style="6" customWidth="1"/>
    <col min="5635" max="5635" width="25" style="6" customWidth="1"/>
    <col min="5636" max="5637" width="5.85546875" style="6" customWidth="1"/>
    <col min="5638" max="5639" width="4.7109375" style="6" customWidth="1"/>
    <col min="5640" max="5640" width="1.7109375" style="6" customWidth="1"/>
    <col min="5641" max="5641" width="4.7109375" style="6" customWidth="1"/>
    <col min="5642" max="5643" width="5.140625" style="6" bestFit="1" customWidth="1"/>
    <col min="5644" max="5644" width="2.7109375" style="6" customWidth="1"/>
    <col min="5645" max="5653" width="0" style="6" hidden="1" customWidth="1"/>
    <col min="5654" max="5877" width="8.85546875" style="6"/>
    <col min="5878" max="5878" width="1.7109375" style="6" customWidth="1"/>
    <col min="5879" max="5879" width="2.42578125" style="6" customWidth="1"/>
    <col min="5880" max="5880" width="25" style="6" bestFit="1" customWidth="1"/>
    <col min="5881" max="5882" width="5.85546875" style="6" customWidth="1"/>
    <col min="5883" max="5884" width="4.7109375" style="6" customWidth="1"/>
    <col min="5885" max="5885" width="1.7109375" style="6" customWidth="1"/>
    <col min="5886" max="5886" width="4.7109375" style="6" customWidth="1"/>
    <col min="5887" max="5887" width="5.140625" style="6" customWidth="1"/>
    <col min="5888" max="5888" width="5.28515625" style="6" bestFit="1" customWidth="1"/>
    <col min="5889" max="5889" width="1.7109375" style="6" customWidth="1"/>
    <col min="5890" max="5890" width="2.42578125" style="6" customWidth="1"/>
    <col min="5891" max="5891" width="25" style="6" customWidth="1"/>
    <col min="5892" max="5893" width="5.85546875" style="6" customWidth="1"/>
    <col min="5894" max="5895" width="4.7109375" style="6" customWidth="1"/>
    <col min="5896" max="5896" width="1.7109375" style="6" customWidth="1"/>
    <col min="5897" max="5897" width="4.7109375" style="6" customWidth="1"/>
    <col min="5898" max="5899" width="5.140625" style="6" bestFit="1" customWidth="1"/>
    <col min="5900" max="5900" width="2.7109375" style="6" customWidth="1"/>
    <col min="5901" max="5909" width="0" style="6" hidden="1" customWidth="1"/>
    <col min="5910" max="6133" width="8.85546875" style="6"/>
    <col min="6134" max="6134" width="1.7109375" style="6" customWidth="1"/>
    <col min="6135" max="6135" width="2.42578125" style="6" customWidth="1"/>
    <col min="6136" max="6136" width="25" style="6" bestFit="1" customWidth="1"/>
    <col min="6137" max="6138" width="5.85546875" style="6" customWidth="1"/>
    <col min="6139" max="6140" width="4.7109375" style="6" customWidth="1"/>
    <col min="6141" max="6141" width="1.7109375" style="6" customWidth="1"/>
    <col min="6142" max="6142" width="4.7109375" style="6" customWidth="1"/>
    <col min="6143" max="6143" width="5.140625" style="6" customWidth="1"/>
    <col min="6144" max="6144" width="5.28515625" style="6" bestFit="1" customWidth="1"/>
    <col min="6145" max="6145" width="1.7109375" style="6" customWidth="1"/>
    <col min="6146" max="6146" width="2.42578125" style="6" customWidth="1"/>
    <col min="6147" max="6147" width="25" style="6" customWidth="1"/>
    <col min="6148" max="6149" width="5.85546875" style="6" customWidth="1"/>
    <col min="6150" max="6151" width="4.7109375" style="6" customWidth="1"/>
    <col min="6152" max="6152" width="1.7109375" style="6" customWidth="1"/>
    <col min="6153" max="6153" width="4.7109375" style="6" customWidth="1"/>
    <col min="6154" max="6155" width="5.140625" style="6" bestFit="1" customWidth="1"/>
    <col min="6156" max="6156" width="2.7109375" style="6" customWidth="1"/>
    <col min="6157" max="6165" width="0" style="6" hidden="1" customWidth="1"/>
    <col min="6166" max="6389" width="8.85546875" style="6"/>
    <col min="6390" max="6390" width="1.7109375" style="6" customWidth="1"/>
    <col min="6391" max="6391" width="2.42578125" style="6" customWidth="1"/>
    <col min="6392" max="6392" width="25" style="6" bestFit="1" customWidth="1"/>
    <col min="6393" max="6394" width="5.85546875" style="6" customWidth="1"/>
    <col min="6395" max="6396" width="4.7109375" style="6" customWidth="1"/>
    <col min="6397" max="6397" width="1.7109375" style="6" customWidth="1"/>
    <col min="6398" max="6398" width="4.7109375" style="6" customWidth="1"/>
    <col min="6399" max="6399" width="5.140625" style="6" customWidth="1"/>
    <col min="6400" max="6400" width="5.28515625" style="6" bestFit="1" customWidth="1"/>
    <col min="6401" max="6401" width="1.7109375" style="6" customWidth="1"/>
    <col min="6402" max="6402" width="2.42578125" style="6" customWidth="1"/>
    <col min="6403" max="6403" width="25" style="6" customWidth="1"/>
    <col min="6404" max="6405" width="5.85546875" style="6" customWidth="1"/>
    <col min="6406" max="6407" width="4.7109375" style="6" customWidth="1"/>
    <col min="6408" max="6408" width="1.7109375" style="6" customWidth="1"/>
    <col min="6409" max="6409" width="4.7109375" style="6" customWidth="1"/>
    <col min="6410" max="6411" width="5.140625" style="6" bestFit="1" customWidth="1"/>
    <col min="6412" max="6412" width="2.7109375" style="6" customWidth="1"/>
    <col min="6413" max="6421" width="0" style="6" hidden="1" customWidth="1"/>
    <col min="6422" max="6645" width="8.85546875" style="6"/>
    <col min="6646" max="6646" width="1.7109375" style="6" customWidth="1"/>
    <col min="6647" max="6647" width="2.42578125" style="6" customWidth="1"/>
    <col min="6648" max="6648" width="25" style="6" bestFit="1" customWidth="1"/>
    <col min="6649" max="6650" width="5.85546875" style="6" customWidth="1"/>
    <col min="6651" max="6652" width="4.7109375" style="6" customWidth="1"/>
    <col min="6653" max="6653" width="1.7109375" style="6" customWidth="1"/>
    <col min="6654" max="6654" width="4.7109375" style="6" customWidth="1"/>
    <col min="6655" max="6655" width="5.140625" style="6" customWidth="1"/>
    <col min="6656" max="6656" width="5.28515625" style="6" bestFit="1" customWidth="1"/>
    <col min="6657" max="6657" width="1.7109375" style="6" customWidth="1"/>
    <col min="6658" max="6658" width="2.42578125" style="6" customWidth="1"/>
    <col min="6659" max="6659" width="25" style="6" customWidth="1"/>
    <col min="6660" max="6661" width="5.85546875" style="6" customWidth="1"/>
    <col min="6662" max="6663" width="4.7109375" style="6" customWidth="1"/>
    <col min="6664" max="6664" width="1.7109375" style="6" customWidth="1"/>
    <col min="6665" max="6665" width="4.7109375" style="6" customWidth="1"/>
    <col min="6666" max="6667" width="5.140625" style="6" bestFit="1" customWidth="1"/>
    <col min="6668" max="6668" width="2.7109375" style="6" customWidth="1"/>
    <col min="6669" max="6677" width="0" style="6" hidden="1" customWidth="1"/>
    <col min="6678" max="6901" width="8.85546875" style="6"/>
    <col min="6902" max="6902" width="1.7109375" style="6" customWidth="1"/>
    <col min="6903" max="6903" width="2.42578125" style="6" customWidth="1"/>
    <col min="6904" max="6904" width="25" style="6" bestFit="1" customWidth="1"/>
    <col min="6905" max="6906" width="5.85546875" style="6" customWidth="1"/>
    <col min="6907" max="6908" width="4.7109375" style="6" customWidth="1"/>
    <col min="6909" max="6909" width="1.7109375" style="6" customWidth="1"/>
    <col min="6910" max="6910" width="4.7109375" style="6" customWidth="1"/>
    <col min="6911" max="6911" width="5.140625" style="6" customWidth="1"/>
    <col min="6912" max="6912" width="5.28515625" style="6" bestFit="1" customWidth="1"/>
    <col min="6913" max="6913" width="1.7109375" style="6" customWidth="1"/>
    <col min="6914" max="6914" width="2.42578125" style="6" customWidth="1"/>
    <col min="6915" max="6915" width="25" style="6" customWidth="1"/>
    <col min="6916" max="6917" width="5.85546875" style="6" customWidth="1"/>
    <col min="6918" max="6919" width="4.7109375" style="6" customWidth="1"/>
    <col min="6920" max="6920" width="1.7109375" style="6" customWidth="1"/>
    <col min="6921" max="6921" width="4.7109375" style="6" customWidth="1"/>
    <col min="6922" max="6923" width="5.140625" style="6" bestFit="1" customWidth="1"/>
    <col min="6924" max="6924" width="2.7109375" style="6" customWidth="1"/>
    <col min="6925" max="6933" width="0" style="6" hidden="1" customWidth="1"/>
    <col min="6934" max="7157" width="8.85546875" style="6"/>
    <col min="7158" max="7158" width="1.7109375" style="6" customWidth="1"/>
    <col min="7159" max="7159" width="2.42578125" style="6" customWidth="1"/>
    <col min="7160" max="7160" width="25" style="6" bestFit="1" customWidth="1"/>
    <col min="7161" max="7162" width="5.85546875" style="6" customWidth="1"/>
    <col min="7163" max="7164" width="4.7109375" style="6" customWidth="1"/>
    <col min="7165" max="7165" width="1.7109375" style="6" customWidth="1"/>
    <col min="7166" max="7166" width="4.7109375" style="6" customWidth="1"/>
    <col min="7167" max="7167" width="5.140625" style="6" customWidth="1"/>
    <col min="7168" max="7168" width="5.28515625" style="6" bestFit="1" customWidth="1"/>
    <col min="7169" max="7169" width="1.7109375" style="6" customWidth="1"/>
    <col min="7170" max="7170" width="2.42578125" style="6" customWidth="1"/>
    <col min="7171" max="7171" width="25" style="6" customWidth="1"/>
    <col min="7172" max="7173" width="5.85546875" style="6" customWidth="1"/>
    <col min="7174" max="7175" width="4.7109375" style="6" customWidth="1"/>
    <col min="7176" max="7176" width="1.7109375" style="6" customWidth="1"/>
    <col min="7177" max="7177" width="4.7109375" style="6" customWidth="1"/>
    <col min="7178" max="7179" width="5.140625" style="6" bestFit="1" customWidth="1"/>
    <col min="7180" max="7180" width="2.7109375" style="6" customWidth="1"/>
    <col min="7181" max="7189" width="0" style="6" hidden="1" customWidth="1"/>
    <col min="7190" max="7413" width="8.85546875" style="6"/>
    <col min="7414" max="7414" width="1.7109375" style="6" customWidth="1"/>
    <col min="7415" max="7415" width="2.42578125" style="6" customWidth="1"/>
    <col min="7416" max="7416" width="25" style="6" bestFit="1" customWidth="1"/>
    <col min="7417" max="7418" width="5.85546875" style="6" customWidth="1"/>
    <col min="7419" max="7420" width="4.7109375" style="6" customWidth="1"/>
    <col min="7421" max="7421" width="1.7109375" style="6" customWidth="1"/>
    <col min="7422" max="7422" width="4.7109375" style="6" customWidth="1"/>
    <col min="7423" max="7423" width="5.140625" style="6" customWidth="1"/>
    <col min="7424" max="7424" width="5.28515625" style="6" bestFit="1" customWidth="1"/>
    <col min="7425" max="7425" width="1.7109375" style="6" customWidth="1"/>
    <col min="7426" max="7426" width="2.42578125" style="6" customWidth="1"/>
    <col min="7427" max="7427" width="25" style="6" customWidth="1"/>
    <col min="7428" max="7429" width="5.85546875" style="6" customWidth="1"/>
    <col min="7430" max="7431" width="4.7109375" style="6" customWidth="1"/>
    <col min="7432" max="7432" width="1.7109375" style="6" customWidth="1"/>
    <col min="7433" max="7433" width="4.7109375" style="6" customWidth="1"/>
    <col min="7434" max="7435" width="5.140625" style="6" bestFit="1" customWidth="1"/>
    <col min="7436" max="7436" width="2.7109375" style="6" customWidth="1"/>
    <col min="7437" max="7445" width="0" style="6" hidden="1" customWidth="1"/>
    <col min="7446" max="7669" width="8.85546875" style="6"/>
    <col min="7670" max="7670" width="1.7109375" style="6" customWidth="1"/>
    <col min="7671" max="7671" width="2.42578125" style="6" customWidth="1"/>
    <col min="7672" max="7672" width="25" style="6" bestFit="1" customWidth="1"/>
    <col min="7673" max="7674" width="5.85546875" style="6" customWidth="1"/>
    <col min="7675" max="7676" width="4.7109375" style="6" customWidth="1"/>
    <col min="7677" max="7677" width="1.7109375" style="6" customWidth="1"/>
    <col min="7678" max="7678" width="4.7109375" style="6" customWidth="1"/>
    <col min="7679" max="7679" width="5.140625" style="6" customWidth="1"/>
    <col min="7680" max="7680" width="5.28515625" style="6" bestFit="1" customWidth="1"/>
    <col min="7681" max="7681" width="1.7109375" style="6" customWidth="1"/>
    <col min="7682" max="7682" width="2.42578125" style="6" customWidth="1"/>
    <col min="7683" max="7683" width="25" style="6" customWidth="1"/>
    <col min="7684" max="7685" width="5.85546875" style="6" customWidth="1"/>
    <col min="7686" max="7687" width="4.7109375" style="6" customWidth="1"/>
    <col min="7688" max="7688" width="1.7109375" style="6" customWidth="1"/>
    <col min="7689" max="7689" width="4.7109375" style="6" customWidth="1"/>
    <col min="7690" max="7691" width="5.140625" style="6" bestFit="1" customWidth="1"/>
    <col min="7692" max="7692" width="2.7109375" style="6" customWidth="1"/>
    <col min="7693" max="7701" width="0" style="6" hidden="1" customWidth="1"/>
    <col min="7702" max="7925" width="8.85546875" style="6"/>
    <col min="7926" max="7926" width="1.7109375" style="6" customWidth="1"/>
    <col min="7927" max="7927" width="2.42578125" style="6" customWidth="1"/>
    <col min="7928" max="7928" width="25" style="6" bestFit="1" customWidth="1"/>
    <col min="7929" max="7930" width="5.85546875" style="6" customWidth="1"/>
    <col min="7931" max="7932" width="4.7109375" style="6" customWidth="1"/>
    <col min="7933" max="7933" width="1.7109375" style="6" customWidth="1"/>
    <col min="7934" max="7934" width="4.7109375" style="6" customWidth="1"/>
    <col min="7935" max="7935" width="5.140625" style="6" customWidth="1"/>
    <col min="7936" max="7936" width="5.28515625" style="6" bestFit="1" customWidth="1"/>
    <col min="7937" max="7937" width="1.7109375" style="6" customWidth="1"/>
    <col min="7938" max="7938" width="2.42578125" style="6" customWidth="1"/>
    <col min="7939" max="7939" width="25" style="6" customWidth="1"/>
    <col min="7940" max="7941" width="5.85546875" style="6" customWidth="1"/>
    <col min="7942" max="7943" width="4.7109375" style="6" customWidth="1"/>
    <col min="7944" max="7944" width="1.7109375" style="6" customWidth="1"/>
    <col min="7945" max="7945" width="4.7109375" style="6" customWidth="1"/>
    <col min="7946" max="7947" width="5.140625" style="6" bestFit="1" customWidth="1"/>
    <col min="7948" max="7948" width="2.7109375" style="6" customWidth="1"/>
    <col min="7949" max="7957" width="0" style="6" hidden="1" customWidth="1"/>
    <col min="7958" max="8181" width="8.85546875" style="6"/>
    <col min="8182" max="8182" width="1.7109375" style="6" customWidth="1"/>
    <col min="8183" max="8183" width="2.42578125" style="6" customWidth="1"/>
    <col min="8184" max="8184" width="25" style="6" bestFit="1" customWidth="1"/>
    <col min="8185" max="8186" width="5.85546875" style="6" customWidth="1"/>
    <col min="8187" max="8188" width="4.7109375" style="6" customWidth="1"/>
    <col min="8189" max="8189" width="1.7109375" style="6" customWidth="1"/>
    <col min="8190" max="8190" width="4.7109375" style="6" customWidth="1"/>
    <col min="8191" max="8191" width="5.140625" style="6" customWidth="1"/>
    <col min="8192" max="8192" width="5.28515625" style="6" bestFit="1" customWidth="1"/>
    <col min="8193" max="8193" width="1.7109375" style="6" customWidth="1"/>
    <col min="8194" max="8194" width="2.42578125" style="6" customWidth="1"/>
    <col min="8195" max="8195" width="25" style="6" customWidth="1"/>
    <col min="8196" max="8197" width="5.85546875" style="6" customWidth="1"/>
    <col min="8198" max="8199" width="4.7109375" style="6" customWidth="1"/>
    <col min="8200" max="8200" width="1.7109375" style="6" customWidth="1"/>
    <col min="8201" max="8201" width="4.7109375" style="6" customWidth="1"/>
    <col min="8202" max="8203" width="5.140625" style="6" bestFit="1" customWidth="1"/>
    <col min="8204" max="8204" width="2.7109375" style="6" customWidth="1"/>
    <col min="8205" max="8213" width="0" style="6" hidden="1" customWidth="1"/>
    <col min="8214" max="8437" width="8.85546875" style="6"/>
    <col min="8438" max="8438" width="1.7109375" style="6" customWidth="1"/>
    <col min="8439" max="8439" width="2.42578125" style="6" customWidth="1"/>
    <col min="8440" max="8440" width="25" style="6" bestFit="1" customWidth="1"/>
    <col min="8441" max="8442" width="5.85546875" style="6" customWidth="1"/>
    <col min="8443" max="8444" width="4.7109375" style="6" customWidth="1"/>
    <col min="8445" max="8445" width="1.7109375" style="6" customWidth="1"/>
    <col min="8446" max="8446" width="4.7109375" style="6" customWidth="1"/>
    <col min="8447" max="8447" width="5.140625" style="6" customWidth="1"/>
    <col min="8448" max="8448" width="5.28515625" style="6" bestFit="1" customWidth="1"/>
    <col min="8449" max="8449" width="1.7109375" style="6" customWidth="1"/>
    <col min="8450" max="8450" width="2.42578125" style="6" customWidth="1"/>
    <col min="8451" max="8451" width="25" style="6" customWidth="1"/>
    <col min="8452" max="8453" width="5.85546875" style="6" customWidth="1"/>
    <col min="8454" max="8455" width="4.7109375" style="6" customWidth="1"/>
    <col min="8456" max="8456" width="1.7109375" style="6" customWidth="1"/>
    <col min="8457" max="8457" width="4.7109375" style="6" customWidth="1"/>
    <col min="8458" max="8459" width="5.140625" style="6" bestFit="1" customWidth="1"/>
    <col min="8460" max="8460" width="2.7109375" style="6" customWidth="1"/>
    <col min="8461" max="8469" width="0" style="6" hidden="1" customWidth="1"/>
    <col min="8470" max="8693" width="8.85546875" style="6"/>
    <col min="8694" max="8694" width="1.7109375" style="6" customWidth="1"/>
    <col min="8695" max="8695" width="2.42578125" style="6" customWidth="1"/>
    <col min="8696" max="8696" width="25" style="6" bestFit="1" customWidth="1"/>
    <col min="8697" max="8698" width="5.85546875" style="6" customWidth="1"/>
    <col min="8699" max="8700" width="4.7109375" style="6" customWidth="1"/>
    <col min="8701" max="8701" width="1.7109375" style="6" customWidth="1"/>
    <col min="8702" max="8702" width="4.7109375" style="6" customWidth="1"/>
    <col min="8703" max="8703" width="5.140625" style="6" customWidth="1"/>
    <col min="8704" max="8704" width="5.28515625" style="6" bestFit="1" customWidth="1"/>
    <col min="8705" max="8705" width="1.7109375" style="6" customWidth="1"/>
    <col min="8706" max="8706" width="2.42578125" style="6" customWidth="1"/>
    <col min="8707" max="8707" width="25" style="6" customWidth="1"/>
    <col min="8708" max="8709" width="5.85546875" style="6" customWidth="1"/>
    <col min="8710" max="8711" width="4.7109375" style="6" customWidth="1"/>
    <col min="8712" max="8712" width="1.7109375" style="6" customWidth="1"/>
    <col min="8713" max="8713" width="4.7109375" style="6" customWidth="1"/>
    <col min="8714" max="8715" width="5.140625" style="6" bestFit="1" customWidth="1"/>
    <col min="8716" max="8716" width="2.7109375" style="6" customWidth="1"/>
    <col min="8717" max="8725" width="0" style="6" hidden="1" customWidth="1"/>
    <col min="8726" max="8949" width="8.85546875" style="6"/>
    <col min="8950" max="8950" width="1.7109375" style="6" customWidth="1"/>
    <col min="8951" max="8951" width="2.42578125" style="6" customWidth="1"/>
    <col min="8952" max="8952" width="25" style="6" bestFit="1" customWidth="1"/>
    <col min="8953" max="8954" width="5.85546875" style="6" customWidth="1"/>
    <col min="8955" max="8956" width="4.7109375" style="6" customWidth="1"/>
    <col min="8957" max="8957" width="1.7109375" style="6" customWidth="1"/>
    <col min="8958" max="8958" width="4.7109375" style="6" customWidth="1"/>
    <col min="8959" max="8959" width="5.140625" style="6" customWidth="1"/>
    <col min="8960" max="8960" width="5.28515625" style="6" bestFit="1" customWidth="1"/>
    <col min="8961" max="8961" width="1.7109375" style="6" customWidth="1"/>
    <col min="8962" max="8962" width="2.42578125" style="6" customWidth="1"/>
    <col min="8963" max="8963" width="25" style="6" customWidth="1"/>
    <col min="8964" max="8965" width="5.85546875" style="6" customWidth="1"/>
    <col min="8966" max="8967" width="4.7109375" style="6" customWidth="1"/>
    <col min="8968" max="8968" width="1.7109375" style="6" customWidth="1"/>
    <col min="8969" max="8969" width="4.7109375" style="6" customWidth="1"/>
    <col min="8970" max="8971" width="5.140625" style="6" bestFit="1" customWidth="1"/>
    <col min="8972" max="8972" width="2.7109375" style="6" customWidth="1"/>
    <col min="8973" max="8981" width="0" style="6" hidden="1" customWidth="1"/>
    <col min="8982" max="9205" width="8.85546875" style="6"/>
    <col min="9206" max="9206" width="1.7109375" style="6" customWidth="1"/>
    <col min="9207" max="9207" width="2.42578125" style="6" customWidth="1"/>
    <col min="9208" max="9208" width="25" style="6" bestFit="1" customWidth="1"/>
    <col min="9209" max="9210" width="5.85546875" style="6" customWidth="1"/>
    <col min="9211" max="9212" width="4.7109375" style="6" customWidth="1"/>
    <col min="9213" max="9213" width="1.7109375" style="6" customWidth="1"/>
    <col min="9214" max="9214" width="4.7109375" style="6" customWidth="1"/>
    <col min="9215" max="9215" width="5.140625" style="6" customWidth="1"/>
    <col min="9216" max="9216" width="5.28515625" style="6" bestFit="1" customWidth="1"/>
    <col min="9217" max="9217" width="1.7109375" style="6" customWidth="1"/>
    <col min="9218" max="9218" width="2.42578125" style="6" customWidth="1"/>
    <col min="9219" max="9219" width="25" style="6" customWidth="1"/>
    <col min="9220" max="9221" width="5.85546875" style="6" customWidth="1"/>
    <col min="9222" max="9223" width="4.7109375" style="6" customWidth="1"/>
    <col min="9224" max="9224" width="1.7109375" style="6" customWidth="1"/>
    <col min="9225" max="9225" width="4.7109375" style="6" customWidth="1"/>
    <col min="9226" max="9227" width="5.140625" style="6" bestFit="1" customWidth="1"/>
    <col min="9228" max="9228" width="2.7109375" style="6" customWidth="1"/>
    <col min="9229" max="9237" width="0" style="6" hidden="1" customWidth="1"/>
    <col min="9238" max="9461" width="8.85546875" style="6"/>
    <col min="9462" max="9462" width="1.7109375" style="6" customWidth="1"/>
    <col min="9463" max="9463" width="2.42578125" style="6" customWidth="1"/>
    <col min="9464" max="9464" width="25" style="6" bestFit="1" customWidth="1"/>
    <col min="9465" max="9466" width="5.85546875" style="6" customWidth="1"/>
    <col min="9467" max="9468" width="4.7109375" style="6" customWidth="1"/>
    <col min="9469" max="9469" width="1.7109375" style="6" customWidth="1"/>
    <col min="9470" max="9470" width="4.7109375" style="6" customWidth="1"/>
    <col min="9471" max="9471" width="5.140625" style="6" customWidth="1"/>
    <col min="9472" max="9472" width="5.28515625" style="6" bestFit="1" customWidth="1"/>
    <col min="9473" max="9473" width="1.7109375" style="6" customWidth="1"/>
    <col min="9474" max="9474" width="2.42578125" style="6" customWidth="1"/>
    <col min="9475" max="9475" width="25" style="6" customWidth="1"/>
    <col min="9476" max="9477" width="5.85546875" style="6" customWidth="1"/>
    <col min="9478" max="9479" width="4.7109375" style="6" customWidth="1"/>
    <col min="9480" max="9480" width="1.7109375" style="6" customWidth="1"/>
    <col min="9481" max="9481" width="4.7109375" style="6" customWidth="1"/>
    <col min="9482" max="9483" width="5.140625" style="6" bestFit="1" customWidth="1"/>
    <col min="9484" max="9484" width="2.7109375" style="6" customWidth="1"/>
    <col min="9485" max="9493" width="0" style="6" hidden="1" customWidth="1"/>
    <col min="9494" max="9717" width="8.85546875" style="6"/>
    <col min="9718" max="9718" width="1.7109375" style="6" customWidth="1"/>
    <col min="9719" max="9719" width="2.42578125" style="6" customWidth="1"/>
    <col min="9720" max="9720" width="25" style="6" bestFit="1" customWidth="1"/>
    <col min="9721" max="9722" width="5.85546875" style="6" customWidth="1"/>
    <col min="9723" max="9724" width="4.7109375" style="6" customWidth="1"/>
    <col min="9725" max="9725" width="1.7109375" style="6" customWidth="1"/>
    <col min="9726" max="9726" width="4.7109375" style="6" customWidth="1"/>
    <col min="9727" max="9727" width="5.140625" style="6" customWidth="1"/>
    <col min="9728" max="9728" width="5.28515625" style="6" bestFit="1" customWidth="1"/>
    <col min="9729" max="9729" width="1.7109375" style="6" customWidth="1"/>
    <col min="9730" max="9730" width="2.42578125" style="6" customWidth="1"/>
    <col min="9731" max="9731" width="25" style="6" customWidth="1"/>
    <col min="9732" max="9733" width="5.85546875" style="6" customWidth="1"/>
    <col min="9734" max="9735" width="4.7109375" style="6" customWidth="1"/>
    <col min="9736" max="9736" width="1.7109375" style="6" customWidth="1"/>
    <col min="9737" max="9737" width="4.7109375" style="6" customWidth="1"/>
    <col min="9738" max="9739" width="5.140625" style="6" bestFit="1" customWidth="1"/>
    <col min="9740" max="9740" width="2.7109375" style="6" customWidth="1"/>
    <col min="9741" max="9749" width="0" style="6" hidden="1" customWidth="1"/>
    <col min="9750" max="9973" width="8.85546875" style="6"/>
    <col min="9974" max="9974" width="1.7109375" style="6" customWidth="1"/>
    <col min="9975" max="9975" width="2.42578125" style="6" customWidth="1"/>
    <col min="9976" max="9976" width="25" style="6" bestFit="1" customWidth="1"/>
    <col min="9977" max="9978" width="5.85546875" style="6" customWidth="1"/>
    <col min="9979" max="9980" width="4.7109375" style="6" customWidth="1"/>
    <col min="9981" max="9981" width="1.7109375" style="6" customWidth="1"/>
    <col min="9982" max="9982" width="4.7109375" style="6" customWidth="1"/>
    <col min="9983" max="9983" width="5.140625" style="6" customWidth="1"/>
    <col min="9984" max="9984" width="5.28515625" style="6" bestFit="1" customWidth="1"/>
    <col min="9985" max="9985" width="1.7109375" style="6" customWidth="1"/>
    <col min="9986" max="9986" width="2.42578125" style="6" customWidth="1"/>
    <col min="9987" max="9987" width="25" style="6" customWidth="1"/>
    <col min="9988" max="9989" width="5.85546875" style="6" customWidth="1"/>
    <col min="9990" max="9991" width="4.7109375" style="6" customWidth="1"/>
    <col min="9992" max="9992" width="1.7109375" style="6" customWidth="1"/>
    <col min="9993" max="9993" width="4.7109375" style="6" customWidth="1"/>
    <col min="9994" max="9995" width="5.140625" style="6" bestFit="1" customWidth="1"/>
    <col min="9996" max="9996" width="2.7109375" style="6" customWidth="1"/>
    <col min="9997" max="10005" width="0" style="6" hidden="1" customWidth="1"/>
    <col min="10006" max="10229" width="8.85546875" style="6"/>
    <col min="10230" max="10230" width="1.7109375" style="6" customWidth="1"/>
    <col min="10231" max="10231" width="2.42578125" style="6" customWidth="1"/>
    <col min="10232" max="10232" width="25" style="6" bestFit="1" customWidth="1"/>
    <col min="10233" max="10234" width="5.85546875" style="6" customWidth="1"/>
    <col min="10235" max="10236" width="4.7109375" style="6" customWidth="1"/>
    <col min="10237" max="10237" width="1.7109375" style="6" customWidth="1"/>
    <col min="10238" max="10238" width="4.7109375" style="6" customWidth="1"/>
    <col min="10239" max="10239" width="5.140625" style="6" customWidth="1"/>
    <col min="10240" max="10240" width="5.28515625" style="6" bestFit="1" customWidth="1"/>
    <col min="10241" max="10241" width="1.7109375" style="6" customWidth="1"/>
    <col min="10242" max="10242" width="2.42578125" style="6" customWidth="1"/>
    <col min="10243" max="10243" width="25" style="6" customWidth="1"/>
    <col min="10244" max="10245" width="5.85546875" style="6" customWidth="1"/>
    <col min="10246" max="10247" width="4.7109375" style="6" customWidth="1"/>
    <col min="10248" max="10248" width="1.7109375" style="6" customWidth="1"/>
    <col min="10249" max="10249" width="4.7109375" style="6" customWidth="1"/>
    <col min="10250" max="10251" width="5.140625" style="6" bestFit="1" customWidth="1"/>
    <col min="10252" max="10252" width="2.7109375" style="6" customWidth="1"/>
    <col min="10253" max="10261" width="0" style="6" hidden="1" customWidth="1"/>
    <col min="10262" max="10485" width="8.85546875" style="6"/>
    <col min="10486" max="10486" width="1.7109375" style="6" customWidth="1"/>
    <col min="10487" max="10487" width="2.42578125" style="6" customWidth="1"/>
    <col min="10488" max="10488" width="25" style="6" bestFit="1" customWidth="1"/>
    <col min="10489" max="10490" width="5.85546875" style="6" customWidth="1"/>
    <col min="10491" max="10492" width="4.7109375" style="6" customWidth="1"/>
    <col min="10493" max="10493" width="1.7109375" style="6" customWidth="1"/>
    <col min="10494" max="10494" width="4.7109375" style="6" customWidth="1"/>
    <col min="10495" max="10495" width="5.140625" style="6" customWidth="1"/>
    <col min="10496" max="10496" width="5.28515625" style="6" bestFit="1" customWidth="1"/>
    <col min="10497" max="10497" width="1.7109375" style="6" customWidth="1"/>
    <col min="10498" max="10498" width="2.42578125" style="6" customWidth="1"/>
    <col min="10499" max="10499" width="25" style="6" customWidth="1"/>
    <col min="10500" max="10501" width="5.85546875" style="6" customWidth="1"/>
    <col min="10502" max="10503" width="4.7109375" style="6" customWidth="1"/>
    <col min="10504" max="10504" width="1.7109375" style="6" customWidth="1"/>
    <col min="10505" max="10505" width="4.7109375" style="6" customWidth="1"/>
    <col min="10506" max="10507" width="5.140625" style="6" bestFit="1" customWidth="1"/>
    <col min="10508" max="10508" width="2.7109375" style="6" customWidth="1"/>
    <col min="10509" max="10517" width="0" style="6" hidden="1" customWidth="1"/>
    <col min="10518" max="10741" width="8.85546875" style="6"/>
    <col min="10742" max="10742" width="1.7109375" style="6" customWidth="1"/>
    <col min="10743" max="10743" width="2.42578125" style="6" customWidth="1"/>
    <col min="10744" max="10744" width="25" style="6" bestFit="1" customWidth="1"/>
    <col min="10745" max="10746" width="5.85546875" style="6" customWidth="1"/>
    <col min="10747" max="10748" width="4.7109375" style="6" customWidth="1"/>
    <col min="10749" max="10749" width="1.7109375" style="6" customWidth="1"/>
    <col min="10750" max="10750" width="4.7109375" style="6" customWidth="1"/>
    <col min="10751" max="10751" width="5.140625" style="6" customWidth="1"/>
    <col min="10752" max="10752" width="5.28515625" style="6" bestFit="1" customWidth="1"/>
    <col min="10753" max="10753" width="1.7109375" style="6" customWidth="1"/>
    <col min="10754" max="10754" width="2.42578125" style="6" customWidth="1"/>
    <col min="10755" max="10755" width="25" style="6" customWidth="1"/>
    <col min="10756" max="10757" width="5.85546875" style="6" customWidth="1"/>
    <col min="10758" max="10759" width="4.7109375" style="6" customWidth="1"/>
    <col min="10760" max="10760" width="1.7109375" style="6" customWidth="1"/>
    <col min="10761" max="10761" width="4.7109375" style="6" customWidth="1"/>
    <col min="10762" max="10763" width="5.140625" style="6" bestFit="1" customWidth="1"/>
    <col min="10764" max="10764" width="2.7109375" style="6" customWidth="1"/>
    <col min="10765" max="10773" width="0" style="6" hidden="1" customWidth="1"/>
    <col min="10774" max="10997" width="8.85546875" style="6"/>
    <col min="10998" max="10998" width="1.7109375" style="6" customWidth="1"/>
    <col min="10999" max="10999" width="2.42578125" style="6" customWidth="1"/>
    <col min="11000" max="11000" width="25" style="6" bestFit="1" customWidth="1"/>
    <col min="11001" max="11002" width="5.85546875" style="6" customWidth="1"/>
    <col min="11003" max="11004" width="4.7109375" style="6" customWidth="1"/>
    <col min="11005" max="11005" width="1.7109375" style="6" customWidth="1"/>
    <col min="11006" max="11006" width="4.7109375" style="6" customWidth="1"/>
    <col min="11007" max="11007" width="5.140625" style="6" customWidth="1"/>
    <col min="11008" max="11008" width="5.28515625" style="6" bestFit="1" customWidth="1"/>
    <col min="11009" max="11009" width="1.7109375" style="6" customWidth="1"/>
    <col min="11010" max="11010" width="2.42578125" style="6" customWidth="1"/>
    <col min="11011" max="11011" width="25" style="6" customWidth="1"/>
    <col min="11012" max="11013" width="5.85546875" style="6" customWidth="1"/>
    <col min="11014" max="11015" width="4.7109375" style="6" customWidth="1"/>
    <col min="11016" max="11016" width="1.7109375" style="6" customWidth="1"/>
    <col min="11017" max="11017" width="4.7109375" style="6" customWidth="1"/>
    <col min="11018" max="11019" width="5.140625" style="6" bestFit="1" customWidth="1"/>
    <col min="11020" max="11020" width="2.7109375" style="6" customWidth="1"/>
    <col min="11021" max="11029" width="0" style="6" hidden="1" customWidth="1"/>
    <col min="11030" max="11253" width="8.85546875" style="6"/>
    <col min="11254" max="11254" width="1.7109375" style="6" customWidth="1"/>
    <col min="11255" max="11255" width="2.42578125" style="6" customWidth="1"/>
    <col min="11256" max="11256" width="25" style="6" bestFit="1" customWidth="1"/>
    <col min="11257" max="11258" width="5.85546875" style="6" customWidth="1"/>
    <col min="11259" max="11260" width="4.7109375" style="6" customWidth="1"/>
    <col min="11261" max="11261" width="1.7109375" style="6" customWidth="1"/>
    <col min="11262" max="11262" width="4.7109375" style="6" customWidth="1"/>
    <col min="11263" max="11263" width="5.140625" style="6" customWidth="1"/>
    <col min="11264" max="11264" width="5.28515625" style="6" bestFit="1" customWidth="1"/>
    <col min="11265" max="11265" width="1.7109375" style="6" customWidth="1"/>
    <col min="11266" max="11266" width="2.42578125" style="6" customWidth="1"/>
    <col min="11267" max="11267" width="25" style="6" customWidth="1"/>
    <col min="11268" max="11269" width="5.85546875" style="6" customWidth="1"/>
    <col min="11270" max="11271" width="4.7109375" style="6" customWidth="1"/>
    <col min="11272" max="11272" width="1.7109375" style="6" customWidth="1"/>
    <col min="11273" max="11273" width="4.7109375" style="6" customWidth="1"/>
    <col min="11274" max="11275" width="5.140625" style="6" bestFit="1" customWidth="1"/>
    <col min="11276" max="11276" width="2.7109375" style="6" customWidth="1"/>
    <col min="11277" max="11285" width="0" style="6" hidden="1" customWidth="1"/>
    <col min="11286" max="11509" width="8.85546875" style="6"/>
    <col min="11510" max="11510" width="1.7109375" style="6" customWidth="1"/>
    <col min="11511" max="11511" width="2.42578125" style="6" customWidth="1"/>
    <col min="11512" max="11512" width="25" style="6" bestFit="1" customWidth="1"/>
    <col min="11513" max="11514" width="5.85546875" style="6" customWidth="1"/>
    <col min="11515" max="11516" width="4.7109375" style="6" customWidth="1"/>
    <col min="11517" max="11517" width="1.7109375" style="6" customWidth="1"/>
    <col min="11518" max="11518" width="4.7109375" style="6" customWidth="1"/>
    <col min="11519" max="11519" width="5.140625" style="6" customWidth="1"/>
    <col min="11520" max="11520" width="5.28515625" style="6" bestFit="1" customWidth="1"/>
    <col min="11521" max="11521" width="1.7109375" style="6" customWidth="1"/>
    <col min="11522" max="11522" width="2.42578125" style="6" customWidth="1"/>
    <col min="11523" max="11523" width="25" style="6" customWidth="1"/>
    <col min="11524" max="11525" width="5.85546875" style="6" customWidth="1"/>
    <col min="11526" max="11527" width="4.7109375" style="6" customWidth="1"/>
    <col min="11528" max="11528" width="1.7109375" style="6" customWidth="1"/>
    <col min="11529" max="11529" width="4.7109375" style="6" customWidth="1"/>
    <col min="11530" max="11531" width="5.140625" style="6" bestFit="1" customWidth="1"/>
    <col min="11532" max="11532" width="2.7109375" style="6" customWidth="1"/>
    <col min="11533" max="11541" width="0" style="6" hidden="1" customWidth="1"/>
    <col min="11542" max="11765" width="8.85546875" style="6"/>
    <col min="11766" max="11766" width="1.7109375" style="6" customWidth="1"/>
    <col min="11767" max="11767" width="2.42578125" style="6" customWidth="1"/>
    <col min="11768" max="11768" width="25" style="6" bestFit="1" customWidth="1"/>
    <col min="11769" max="11770" width="5.85546875" style="6" customWidth="1"/>
    <col min="11771" max="11772" width="4.7109375" style="6" customWidth="1"/>
    <col min="11773" max="11773" width="1.7109375" style="6" customWidth="1"/>
    <col min="11774" max="11774" width="4.7109375" style="6" customWidth="1"/>
    <col min="11775" max="11775" width="5.140625" style="6" customWidth="1"/>
    <col min="11776" max="11776" width="5.28515625" style="6" bestFit="1" customWidth="1"/>
    <col min="11777" max="11777" width="1.7109375" style="6" customWidth="1"/>
    <col min="11778" max="11778" width="2.42578125" style="6" customWidth="1"/>
    <col min="11779" max="11779" width="25" style="6" customWidth="1"/>
    <col min="11780" max="11781" width="5.85546875" style="6" customWidth="1"/>
    <col min="11782" max="11783" width="4.7109375" style="6" customWidth="1"/>
    <col min="11784" max="11784" width="1.7109375" style="6" customWidth="1"/>
    <col min="11785" max="11785" width="4.7109375" style="6" customWidth="1"/>
    <col min="11786" max="11787" width="5.140625" style="6" bestFit="1" customWidth="1"/>
    <col min="11788" max="11788" width="2.7109375" style="6" customWidth="1"/>
    <col min="11789" max="11797" width="0" style="6" hidden="1" customWidth="1"/>
    <col min="11798" max="12021" width="8.85546875" style="6"/>
    <col min="12022" max="12022" width="1.7109375" style="6" customWidth="1"/>
    <col min="12023" max="12023" width="2.42578125" style="6" customWidth="1"/>
    <col min="12024" max="12024" width="25" style="6" bestFit="1" customWidth="1"/>
    <col min="12025" max="12026" width="5.85546875" style="6" customWidth="1"/>
    <col min="12027" max="12028" width="4.7109375" style="6" customWidth="1"/>
    <col min="12029" max="12029" width="1.7109375" style="6" customWidth="1"/>
    <col min="12030" max="12030" width="4.7109375" style="6" customWidth="1"/>
    <col min="12031" max="12031" width="5.140625" style="6" customWidth="1"/>
    <col min="12032" max="12032" width="5.28515625" style="6" bestFit="1" customWidth="1"/>
    <col min="12033" max="12033" width="1.7109375" style="6" customWidth="1"/>
    <col min="12034" max="12034" width="2.42578125" style="6" customWidth="1"/>
    <col min="12035" max="12035" width="25" style="6" customWidth="1"/>
    <col min="12036" max="12037" width="5.85546875" style="6" customWidth="1"/>
    <col min="12038" max="12039" width="4.7109375" style="6" customWidth="1"/>
    <col min="12040" max="12040" width="1.7109375" style="6" customWidth="1"/>
    <col min="12041" max="12041" width="4.7109375" style="6" customWidth="1"/>
    <col min="12042" max="12043" width="5.140625" style="6" bestFit="1" customWidth="1"/>
    <col min="12044" max="12044" width="2.7109375" style="6" customWidth="1"/>
    <col min="12045" max="12053" width="0" style="6" hidden="1" customWidth="1"/>
    <col min="12054" max="12277" width="8.85546875" style="6"/>
    <col min="12278" max="12278" width="1.7109375" style="6" customWidth="1"/>
    <col min="12279" max="12279" width="2.42578125" style="6" customWidth="1"/>
    <col min="12280" max="12280" width="25" style="6" bestFit="1" customWidth="1"/>
    <col min="12281" max="12282" width="5.85546875" style="6" customWidth="1"/>
    <col min="12283" max="12284" width="4.7109375" style="6" customWidth="1"/>
    <col min="12285" max="12285" width="1.7109375" style="6" customWidth="1"/>
    <col min="12286" max="12286" width="4.7109375" style="6" customWidth="1"/>
    <col min="12287" max="12287" width="5.140625" style="6" customWidth="1"/>
    <col min="12288" max="12288" width="5.28515625" style="6" bestFit="1" customWidth="1"/>
    <col min="12289" max="12289" width="1.7109375" style="6" customWidth="1"/>
    <col min="12290" max="12290" width="2.42578125" style="6" customWidth="1"/>
    <col min="12291" max="12291" width="25" style="6" customWidth="1"/>
    <col min="12292" max="12293" width="5.85546875" style="6" customWidth="1"/>
    <col min="12294" max="12295" width="4.7109375" style="6" customWidth="1"/>
    <col min="12296" max="12296" width="1.7109375" style="6" customWidth="1"/>
    <col min="12297" max="12297" width="4.7109375" style="6" customWidth="1"/>
    <col min="12298" max="12299" width="5.140625" style="6" bestFit="1" customWidth="1"/>
    <col min="12300" max="12300" width="2.7109375" style="6" customWidth="1"/>
    <col min="12301" max="12309" width="0" style="6" hidden="1" customWidth="1"/>
    <col min="12310" max="12533" width="8.85546875" style="6"/>
    <col min="12534" max="12534" width="1.7109375" style="6" customWidth="1"/>
    <col min="12535" max="12535" width="2.42578125" style="6" customWidth="1"/>
    <col min="12536" max="12536" width="25" style="6" bestFit="1" customWidth="1"/>
    <col min="12537" max="12538" width="5.85546875" style="6" customWidth="1"/>
    <col min="12539" max="12540" width="4.7109375" style="6" customWidth="1"/>
    <col min="12541" max="12541" width="1.7109375" style="6" customWidth="1"/>
    <col min="12542" max="12542" width="4.7109375" style="6" customWidth="1"/>
    <col min="12543" max="12543" width="5.140625" style="6" customWidth="1"/>
    <col min="12544" max="12544" width="5.28515625" style="6" bestFit="1" customWidth="1"/>
    <col min="12545" max="12545" width="1.7109375" style="6" customWidth="1"/>
    <col min="12546" max="12546" width="2.42578125" style="6" customWidth="1"/>
    <col min="12547" max="12547" width="25" style="6" customWidth="1"/>
    <col min="12548" max="12549" width="5.85546875" style="6" customWidth="1"/>
    <col min="12550" max="12551" width="4.7109375" style="6" customWidth="1"/>
    <col min="12552" max="12552" width="1.7109375" style="6" customWidth="1"/>
    <col min="12553" max="12553" width="4.7109375" style="6" customWidth="1"/>
    <col min="12554" max="12555" width="5.140625" style="6" bestFit="1" customWidth="1"/>
    <col min="12556" max="12556" width="2.7109375" style="6" customWidth="1"/>
    <col min="12557" max="12565" width="0" style="6" hidden="1" customWidth="1"/>
    <col min="12566" max="12789" width="8.85546875" style="6"/>
    <col min="12790" max="12790" width="1.7109375" style="6" customWidth="1"/>
    <col min="12791" max="12791" width="2.42578125" style="6" customWidth="1"/>
    <col min="12792" max="12792" width="25" style="6" bestFit="1" customWidth="1"/>
    <col min="12793" max="12794" width="5.85546875" style="6" customWidth="1"/>
    <col min="12795" max="12796" width="4.7109375" style="6" customWidth="1"/>
    <col min="12797" max="12797" width="1.7109375" style="6" customWidth="1"/>
    <col min="12798" max="12798" width="4.7109375" style="6" customWidth="1"/>
    <col min="12799" max="12799" width="5.140625" style="6" customWidth="1"/>
    <col min="12800" max="12800" width="5.28515625" style="6" bestFit="1" customWidth="1"/>
    <col min="12801" max="12801" width="1.7109375" style="6" customWidth="1"/>
    <col min="12802" max="12802" width="2.42578125" style="6" customWidth="1"/>
    <col min="12803" max="12803" width="25" style="6" customWidth="1"/>
    <col min="12804" max="12805" width="5.85546875" style="6" customWidth="1"/>
    <col min="12806" max="12807" width="4.7109375" style="6" customWidth="1"/>
    <col min="12808" max="12808" width="1.7109375" style="6" customWidth="1"/>
    <col min="12809" max="12809" width="4.7109375" style="6" customWidth="1"/>
    <col min="12810" max="12811" width="5.140625" style="6" bestFit="1" customWidth="1"/>
    <col min="12812" max="12812" width="2.7109375" style="6" customWidth="1"/>
    <col min="12813" max="12821" width="0" style="6" hidden="1" customWidth="1"/>
    <col min="12822" max="13045" width="8.85546875" style="6"/>
    <col min="13046" max="13046" width="1.7109375" style="6" customWidth="1"/>
    <col min="13047" max="13047" width="2.42578125" style="6" customWidth="1"/>
    <col min="13048" max="13048" width="25" style="6" bestFit="1" customWidth="1"/>
    <col min="13049" max="13050" width="5.85546875" style="6" customWidth="1"/>
    <col min="13051" max="13052" width="4.7109375" style="6" customWidth="1"/>
    <col min="13053" max="13053" width="1.7109375" style="6" customWidth="1"/>
    <col min="13054" max="13054" width="4.7109375" style="6" customWidth="1"/>
    <col min="13055" max="13055" width="5.140625" style="6" customWidth="1"/>
    <col min="13056" max="13056" width="5.28515625" style="6" bestFit="1" customWidth="1"/>
    <col min="13057" max="13057" width="1.7109375" style="6" customWidth="1"/>
    <col min="13058" max="13058" width="2.42578125" style="6" customWidth="1"/>
    <col min="13059" max="13059" width="25" style="6" customWidth="1"/>
    <col min="13060" max="13061" width="5.85546875" style="6" customWidth="1"/>
    <col min="13062" max="13063" width="4.7109375" style="6" customWidth="1"/>
    <col min="13064" max="13064" width="1.7109375" style="6" customWidth="1"/>
    <col min="13065" max="13065" width="4.7109375" style="6" customWidth="1"/>
    <col min="13066" max="13067" width="5.140625" style="6" bestFit="1" customWidth="1"/>
    <col min="13068" max="13068" width="2.7109375" style="6" customWidth="1"/>
    <col min="13069" max="13077" width="0" style="6" hidden="1" customWidth="1"/>
    <col min="13078" max="13301" width="8.85546875" style="6"/>
    <col min="13302" max="13302" width="1.7109375" style="6" customWidth="1"/>
    <col min="13303" max="13303" width="2.42578125" style="6" customWidth="1"/>
    <col min="13304" max="13304" width="25" style="6" bestFit="1" customWidth="1"/>
    <col min="13305" max="13306" width="5.85546875" style="6" customWidth="1"/>
    <col min="13307" max="13308" width="4.7109375" style="6" customWidth="1"/>
    <col min="13309" max="13309" width="1.7109375" style="6" customWidth="1"/>
    <col min="13310" max="13310" width="4.7109375" style="6" customWidth="1"/>
    <col min="13311" max="13311" width="5.140625" style="6" customWidth="1"/>
    <col min="13312" max="13312" width="5.28515625" style="6" bestFit="1" customWidth="1"/>
    <col min="13313" max="13313" width="1.7109375" style="6" customWidth="1"/>
    <col min="13314" max="13314" width="2.42578125" style="6" customWidth="1"/>
    <col min="13315" max="13315" width="25" style="6" customWidth="1"/>
    <col min="13316" max="13317" width="5.85546875" style="6" customWidth="1"/>
    <col min="13318" max="13319" width="4.7109375" style="6" customWidth="1"/>
    <col min="13320" max="13320" width="1.7109375" style="6" customWidth="1"/>
    <col min="13321" max="13321" width="4.7109375" style="6" customWidth="1"/>
    <col min="13322" max="13323" width="5.140625" style="6" bestFit="1" customWidth="1"/>
    <col min="13324" max="13324" width="2.7109375" style="6" customWidth="1"/>
    <col min="13325" max="13333" width="0" style="6" hidden="1" customWidth="1"/>
    <col min="13334" max="13557" width="8.85546875" style="6"/>
    <col min="13558" max="13558" width="1.7109375" style="6" customWidth="1"/>
    <col min="13559" max="13559" width="2.42578125" style="6" customWidth="1"/>
    <col min="13560" max="13560" width="25" style="6" bestFit="1" customWidth="1"/>
    <col min="13561" max="13562" width="5.85546875" style="6" customWidth="1"/>
    <col min="13563" max="13564" width="4.7109375" style="6" customWidth="1"/>
    <col min="13565" max="13565" width="1.7109375" style="6" customWidth="1"/>
    <col min="13566" max="13566" width="4.7109375" style="6" customWidth="1"/>
    <col min="13567" max="13567" width="5.140625" style="6" customWidth="1"/>
    <col min="13568" max="13568" width="5.28515625" style="6" bestFit="1" customWidth="1"/>
    <col min="13569" max="13569" width="1.7109375" style="6" customWidth="1"/>
    <col min="13570" max="13570" width="2.42578125" style="6" customWidth="1"/>
    <col min="13571" max="13571" width="25" style="6" customWidth="1"/>
    <col min="13572" max="13573" width="5.85546875" style="6" customWidth="1"/>
    <col min="13574" max="13575" width="4.7109375" style="6" customWidth="1"/>
    <col min="13576" max="13576" width="1.7109375" style="6" customWidth="1"/>
    <col min="13577" max="13577" width="4.7109375" style="6" customWidth="1"/>
    <col min="13578" max="13579" width="5.140625" style="6" bestFit="1" customWidth="1"/>
    <col min="13580" max="13580" width="2.7109375" style="6" customWidth="1"/>
    <col min="13581" max="13589" width="0" style="6" hidden="1" customWidth="1"/>
    <col min="13590" max="13813" width="8.85546875" style="6"/>
    <col min="13814" max="13814" width="1.7109375" style="6" customWidth="1"/>
    <col min="13815" max="13815" width="2.42578125" style="6" customWidth="1"/>
    <col min="13816" max="13816" width="25" style="6" bestFit="1" customWidth="1"/>
    <col min="13817" max="13818" width="5.85546875" style="6" customWidth="1"/>
    <col min="13819" max="13820" width="4.7109375" style="6" customWidth="1"/>
    <col min="13821" max="13821" width="1.7109375" style="6" customWidth="1"/>
    <col min="13822" max="13822" width="4.7109375" style="6" customWidth="1"/>
    <col min="13823" max="13823" width="5.140625" style="6" customWidth="1"/>
    <col min="13824" max="13824" width="5.28515625" style="6" bestFit="1" customWidth="1"/>
    <col min="13825" max="13825" width="1.7109375" style="6" customWidth="1"/>
    <col min="13826" max="13826" width="2.42578125" style="6" customWidth="1"/>
    <col min="13827" max="13827" width="25" style="6" customWidth="1"/>
    <col min="13828" max="13829" width="5.85546875" style="6" customWidth="1"/>
    <col min="13830" max="13831" width="4.7109375" style="6" customWidth="1"/>
    <col min="13832" max="13832" width="1.7109375" style="6" customWidth="1"/>
    <col min="13833" max="13833" width="4.7109375" style="6" customWidth="1"/>
    <col min="13834" max="13835" width="5.140625" style="6" bestFit="1" customWidth="1"/>
    <col min="13836" max="13836" width="2.7109375" style="6" customWidth="1"/>
    <col min="13837" max="13845" width="0" style="6" hidden="1" customWidth="1"/>
    <col min="13846" max="14069" width="8.85546875" style="6"/>
    <col min="14070" max="14070" width="1.7109375" style="6" customWidth="1"/>
    <col min="14071" max="14071" width="2.42578125" style="6" customWidth="1"/>
    <col min="14072" max="14072" width="25" style="6" bestFit="1" customWidth="1"/>
    <col min="14073" max="14074" width="5.85546875" style="6" customWidth="1"/>
    <col min="14075" max="14076" width="4.7109375" style="6" customWidth="1"/>
    <col min="14077" max="14077" width="1.7109375" style="6" customWidth="1"/>
    <col min="14078" max="14078" width="4.7109375" style="6" customWidth="1"/>
    <col min="14079" max="14079" width="5.140625" style="6" customWidth="1"/>
    <col min="14080" max="14080" width="5.28515625" style="6" bestFit="1" customWidth="1"/>
    <col min="14081" max="14081" width="1.7109375" style="6" customWidth="1"/>
    <col min="14082" max="14082" width="2.42578125" style="6" customWidth="1"/>
    <col min="14083" max="14083" width="25" style="6" customWidth="1"/>
    <col min="14084" max="14085" width="5.85546875" style="6" customWidth="1"/>
    <col min="14086" max="14087" width="4.7109375" style="6" customWidth="1"/>
    <col min="14088" max="14088" width="1.7109375" style="6" customWidth="1"/>
    <col min="14089" max="14089" width="4.7109375" style="6" customWidth="1"/>
    <col min="14090" max="14091" width="5.140625" style="6" bestFit="1" customWidth="1"/>
    <col min="14092" max="14092" width="2.7109375" style="6" customWidth="1"/>
    <col min="14093" max="14101" width="0" style="6" hidden="1" customWidth="1"/>
    <col min="14102" max="14325" width="8.85546875" style="6"/>
    <col min="14326" max="14326" width="1.7109375" style="6" customWidth="1"/>
    <col min="14327" max="14327" width="2.42578125" style="6" customWidth="1"/>
    <col min="14328" max="14328" width="25" style="6" bestFit="1" customWidth="1"/>
    <col min="14329" max="14330" width="5.85546875" style="6" customWidth="1"/>
    <col min="14331" max="14332" width="4.7109375" style="6" customWidth="1"/>
    <col min="14333" max="14333" width="1.7109375" style="6" customWidth="1"/>
    <col min="14334" max="14334" width="4.7109375" style="6" customWidth="1"/>
    <col min="14335" max="14335" width="5.140625" style="6" customWidth="1"/>
    <col min="14336" max="14336" width="5.28515625" style="6" bestFit="1" customWidth="1"/>
    <col min="14337" max="14337" width="1.7109375" style="6" customWidth="1"/>
    <col min="14338" max="14338" width="2.42578125" style="6" customWidth="1"/>
    <col min="14339" max="14339" width="25" style="6" customWidth="1"/>
    <col min="14340" max="14341" width="5.85546875" style="6" customWidth="1"/>
    <col min="14342" max="14343" width="4.7109375" style="6" customWidth="1"/>
    <col min="14344" max="14344" width="1.7109375" style="6" customWidth="1"/>
    <col min="14345" max="14345" width="4.7109375" style="6" customWidth="1"/>
    <col min="14346" max="14347" width="5.140625" style="6" bestFit="1" customWidth="1"/>
    <col min="14348" max="14348" width="2.7109375" style="6" customWidth="1"/>
    <col min="14349" max="14357" width="0" style="6" hidden="1" customWidth="1"/>
    <col min="14358" max="14581" width="8.85546875" style="6"/>
    <col min="14582" max="14582" width="1.7109375" style="6" customWidth="1"/>
    <col min="14583" max="14583" width="2.42578125" style="6" customWidth="1"/>
    <col min="14584" max="14584" width="25" style="6" bestFit="1" customWidth="1"/>
    <col min="14585" max="14586" width="5.85546875" style="6" customWidth="1"/>
    <col min="14587" max="14588" width="4.7109375" style="6" customWidth="1"/>
    <col min="14589" max="14589" width="1.7109375" style="6" customWidth="1"/>
    <col min="14590" max="14590" width="4.7109375" style="6" customWidth="1"/>
    <col min="14591" max="14591" width="5.140625" style="6" customWidth="1"/>
    <col min="14592" max="14592" width="5.28515625" style="6" bestFit="1" customWidth="1"/>
    <col min="14593" max="14593" width="1.7109375" style="6" customWidth="1"/>
    <col min="14594" max="14594" width="2.42578125" style="6" customWidth="1"/>
    <col min="14595" max="14595" width="25" style="6" customWidth="1"/>
    <col min="14596" max="14597" width="5.85546875" style="6" customWidth="1"/>
    <col min="14598" max="14599" width="4.7109375" style="6" customWidth="1"/>
    <col min="14600" max="14600" width="1.7109375" style="6" customWidth="1"/>
    <col min="14601" max="14601" width="4.7109375" style="6" customWidth="1"/>
    <col min="14602" max="14603" width="5.140625" style="6" bestFit="1" customWidth="1"/>
    <col min="14604" max="14604" width="2.7109375" style="6" customWidth="1"/>
    <col min="14605" max="14613" width="0" style="6" hidden="1" customWidth="1"/>
    <col min="14614" max="14837" width="8.85546875" style="6"/>
    <col min="14838" max="14838" width="1.7109375" style="6" customWidth="1"/>
    <col min="14839" max="14839" width="2.42578125" style="6" customWidth="1"/>
    <col min="14840" max="14840" width="25" style="6" bestFit="1" customWidth="1"/>
    <col min="14841" max="14842" width="5.85546875" style="6" customWidth="1"/>
    <col min="14843" max="14844" width="4.7109375" style="6" customWidth="1"/>
    <col min="14845" max="14845" width="1.7109375" style="6" customWidth="1"/>
    <col min="14846" max="14846" width="4.7109375" style="6" customWidth="1"/>
    <col min="14847" max="14847" width="5.140625" style="6" customWidth="1"/>
    <col min="14848" max="14848" width="5.28515625" style="6" bestFit="1" customWidth="1"/>
    <col min="14849" max="14849" width="1.7109375" style="6" customWidth="1"/>
    <col min="14850" max="14850" width="2.42578125" style="6" customWidth="1"/>
    <col min="14851" max="14851" width="25" style="6" customWidth="1"/>
    <col min="14852" max="14853" width="5.85546875" style="6" customWidth="1"/>
    <col min="14854" max="14855" width="4.7109375" style="6" customWidth="1"/>
    <col min="14856" max="14856" width="1.7109375" style="6" customWidth="1"/>
    <col min="14857" max="14857" width="4.7109375" style="6" customWidth="1"/>
    <col min="14858" max="14859" width="5.140625" style="6" bestFit="1" customWidth="1"/>
    <col min="14860" max="14860" width="2.7109375" style="6" customWidth="1"/>
    <col min="14861" max="14869" width="0" style="6" hidden="1" customWidth="1"/>
    <col min="14870" max="15093" width="8.85546875" style="6"/>
    <col min="15094" max="15094" width="1.7109375" style="6" customWidth="1"/>
    <col min="15095" max="15095" width="2.42578125" style="6" customWidth="1"/>
    <col min="15096" max="15096" width="25" style="6" bestFit="1" customWidth="1"/>
    <col min="15097" max="15098" width="5.85546875" style="6" customWidth="1"/>
    <col min="15099" max="15100" width="4.7109375" style="6" customWidth="1"/>
    <col min="15101" max="15101" width="1.7109375" style="6" customWidth="1"/>
    <col min="15102" max="15102" width="4.7109375" style="6" customWidth="1"/>
    <col min="15103" max="15103" width="5.140625" style="6" customWidth="1"/>
    <col min="15104" max="15104" width="5.28515625" style="6" bestFit="1" customWidth="1"/>
    <col min="15105" max="15105" width="1.7109375" style="6" customWidth="1"/>
    <col min="15106" max="15106" width="2.42578125" style="6" customWidth="1"/>
    <col min="15107" max="15107" width="25" style="6" customWidth="1"/>
    <col min="15108" max="15109" width="5.85546875" style="6" customWidth="1"/>
    <col min="15110" max="15111" width="4.7109375" style="6" customWidth="1"/>
    <col min="15112" max="15112" width="1.7109375" style="6" customWidth="1"/>
    <col min="15113" max="15113" width="4.7109375" style="6" customWidth="1"/>
    <col min="15114" max="15115" width="5.140625" style="6" bestFit="1" customWidth="1"/>
    <col min="15116" max="15116" width="2.7109375" style="6" customWidth="1"/>
    <col min="15117" max="15125" width="0" style="6" hidden="1" customWidth="1"/>
    <col min="15126" max="15349" width="8.85546875" style="6"/>
    <col min="15350" max="15350" width="1.7109375" style="6" customWidth="1"/>
    <col min="15351" max="15351" width="2.42578125" style="6" customWidth="1"/>
    <col min="15352" max="15352" width="25" style="6" bestFit="1" customWidth="1"/>
    <col min="15353" max="15354" width="5.85546875" style="6" customWidth="1"/>
    <col min="15355" max="15356" width="4.7109375" style="6" customWidth="1"/>
    <col min="15357" max="15357" width="1.7109375" style="6" customWidth="1"/>
    <col min="15358" max="15358" width="4.7109375" style="6" customWidth="1"/>
    <col min="15359" max="15359" width="5.140625" style="6" customWidth="1"/>
    <col min="15360" max="15360" width="5.28515625" style="6" bestFit="1" customWidth="1"/>
    <col min="15361" max="15361" width="1.7109375" style="6" customWidth="1"/>
    <col min="15362" max="15362" width="2.42578125" style="6" customWidth="1"/>
    <col min="15363" max="15363" width="25" style="6" customWidth="1"/>
    <col min="15364" max="15365" width="5.85546875" style="6" customWidth="1"/>
    <col min="15366" max="15367" width="4.7109375" style="6" customWidth="1"/>
    <col min="15368" max="15368" width="1.7109375" style="6" customWidth="1"/>
    <col min="15369" max="15369" width="4.7109375" style="6" customWidth="1"/>
    <col min="15370" max="15371" width="5.140625" style="6" bestFit="1" customWidth="1"/>
    <col min="15372" max="15372" width="2.7109375" style="6" customWidth="1"/>
    <col min="15373" max="15381" width="0" style="6" hidden="1" customWidth="1"/>
    <col min="15382" max="15605" width="8.85546875" style="6"/>
    <col min="15606" max="15606" width="1.7109375" style="6" customWidth="1"/>
    <col min="15607" max="15607" width="2.42578125" style="6" customWidth="1"/>
    <col min="15608" max="15608" width="25" style="6" bestFit="1" customWidth="1"/>
    <col min="15609" max="15610" width="5.85546875" style="6" customWidth="1"/>
    <col min="15611" max="15612" width="4.7109375" style="6" customWidth="1"/>
    <col min="15613" max="15613" width="1.7109375" style="6" customWidth="1"/>
    <col min="15614" max="15614" width="4.7109375" style="6" customWidth="1"/>
    <col min="15615" max="15615" width="5.140625" style="6" customWidth="1"/>
    <col min="15616" max="15616" width="5.28515625" style="6" bestFit="1" customWidth="1"/>
    <col min="15617" max="15617" width="1.7109375" style="6" customWidth="1"/>
    <col min="15618" max="15618" width="2.42578125" style="6" customWidth="1"/>
    <col min="15619" max="15619" width="25" style="6" customWidth="1"/>
    <col min="15620" max="15621" width="5.85546875" style="6" customWidth="1"/>
    <col min="15622" max="15623" width="4.7109375" style="6" customWidth="1"/>
    <col min="15624" max="15624" width="1.7109375" style="6" customWidth="1"/>
    <col min="15625" max="15625" width="4.7109375" style="6" customWidth="1"/>
    <col min="15626" max="15627" width="5.140625" style="6" bestFit="1" customWidth="1"/>
    <col min="15628" max="15628" width="2.7109375" style="6" customWidth="1"/>
    <col min="15629" max="15637" width="0" style="6" hidden="1" customWidth="1"/>
    <col min="15638" max="15861" width="8.85546875" style="6"/>
    <col min="15862" max="15862" width="1.7109375" style="6" customWidth="1"/>
    <col min="15863" max="15863" width="2.42578125" style="6" customWidth="1"/>
    <col min="15864" max="15864" width="25" style="6" bestFit="1" customWidth="1"/>
    <col min="15865" max="15866" width="5.85546875" style="6" customWidth="1"/>
    <col min="15867" max="15868" width="4.7109375" style="6" customWidth="1"/>
    <col min="15869" max="15869" width="1.7109375" style="6" customWidth="1"/>
    <col min="15870" max="15870" width="4.7109375" style="6" customWidth="1"/>
    <col min="15871" max="15871" width="5.140625" style="6" customWidth="1"/>
    <col min="15872" max="15872" width="5.28515625" style="6" bestFit="1" customWidth="1"/>
    <col min="15873" max="15873" width="1.7109375" style="6" customWidth="1"/>
    <col min="15874" max="15874" width="2.42578125" style="6" customWidth="1"/>
    <col min="15875" max="15875" width="25" style="6" customWidth="1"/>
    <col min="15876" max="15877" width="5.85546875" style="6" customWidth="1"/>
    <col min="15878" max="15879" width="4.7109375" style="6" customWidth="1"/>
    <col min="15880" max="15880" width="1.7109375" style="6" customWidth="1"/>
    <col min="15881" max="15881" width="4.7109375" style="6" customWidth="1"/>
    <col min="15882" max="15883" width="5.140625" style="6" bestFit="1" customWidth="1"/>
    <col min="15884" max="15884" width="2.7109375" style="6" customWidth="1"/>
    <col min="15885" max="15893" width="0" style="6" hidden="1" customWidth="1"/>
    <col min="15894" max="16117" width="8.85546875" style="6"/>
    <col min="16118" max="16118" width="1.7109375" style="6" customWidth="1"/>
    <col min="16119" max="16119" width="2.42578125" style="6" customWidth="1"/>
    <col min="16120" max="16120" width="25" style="6" bestFit="1" customWidth="1"/>
    <col min="16121" max="16122" width="5.85546875" style="6" customWidth="1"/>
    <col min="16123" max="16124" width="4.7109375" style="6" customWidth="1"/>
    <col min="16125" max="16125" width="1.7109375" style="6" customWidth="1"/>
    <col min="16126" max="16126" width="4.7109375" style="6" customWidth="1"/>
    <col min="16127" max="16127" width="5.140625" style="6" customWidth="1"/>
    <col min="16128" max="16128" width="5.28515625" style="6" bestFit="1" customWidth="1"/>
    <col min="16129" max="16129" width="1.7109375" style="6" customWidth="1"/>
    <col min="16130" max="16130" width="2.42578125" style="6" customWidth="1"/>
    <col min="16131" max="16131" width="25" style="6" customWidth="1"/>
    <col min="16132" max="16133" width="5.85546875" style="6" customWidth="1"/>
    <col min="16134" max="16135" width="4.7109375" style="6" customWidth="1"/>
    <col min="16136" max="16136" width="1.7109375" style="6" customWidth="1"/>
    <col min="16137" max="16137" width="4.7109375" style="6" customWidth="1"/>
    <col min="16138" max="16139" width="5.140625" style="6" bestFit="1" customWidth="1"/>
    <col min="16140" max="16140" width="2.7109375" style="6" customWidth="1"/>
    <col min="16141" max="16149" width="0" style="6" hidden="1" customWidth="1"/>
    <col min="16150" max="16384" width="8.85546875" style="6"/>
  </cols>
  <sheetData>
    <row r="1" spans="1:22" x14ac:dyDescent="0.2">
      <c r="A1" s="148">
        <f>[1]GroupEnter!A1</f>
        <v>1</v>
      </c>
      <c r="E1" s="149"/>
    </row>
    <row r="2" spans="1:22" ht="18.75" thickBot="1" x14ac:dyDescent="0.3">
      <c r="C2" s="150" t="str">
        <f xml:space="preserve">  CONCATENATE(  "SGL", [1]LatestWU!G1," Playoffs"  )</f>
        <v>SGL26 Playoffs</v>
      </c>
      <c r="K2" s="151"/>
      <c r="M2" s="152"/>
      <c r="V2" s="151"/>
    </row>
    <row r="3" spans="1:22" ht="18.75" thickBot="1" x14ac:dyDescent="0.3">
      <c r="A3" s="6" t="s">
        <v>196</v>
      </c>
      <c r="D3" s="152" t="s">
        <v>197</v>
      </c>
      <c r="I3" s="153"/>
      <c r="J3" s="154"/>
      <c r="K3" s="155"/>
      <c r="L3" s="155" t="s">
        <v>198</v>
      </c>
      <c r="M3" s="155"/>
      <c r="N3" s="155"/>
      <c r="O3" s="156"/>
      <c r="V3" s="150"/>
    </row>
    <row r="4" spans="1:22" x14ac:dyDescent="0.2">
      <c r="C4" s="6" t="s">
        <v>199</v>
      </c>
      <c r="D4" s="446">
        <v>46256</v>
      </c>
      <c r="E4" s="447"/>
      <c r="F4" s="448"/>
      <c r="I4" s="157"/>
      <c r="J4" s="151"/>
      <c r="K4" s="158"/>
      <c r="L4" s="159"/>
      <c r="O4" s="160"/>
    </row>
    <row r="5" spans="1:22" ht="15.75" x14ac:dyDescent="0.25">
      <c r="C5" s="6" t="s">
        <v>200</v>
      </c>
      <c r="D5" s="161"/>
      <c r="E5" s="162" t="s">
        <v>201</v>
      </c>
      <c r="F5" s="163"/>
      <c r="I5" s="164"/>
      <c r="J5" s="165" t="str">
        <f>IF(D6&lt;&gt;"", D6, "")</f>
        <v>E14</v>
      </c>
      <c r="L5" s="166"/>
      <c r="M5" s="167"/>
      <c r="N5" s="167"/>
      <c r="O5" s="168" t="str">
        <f>IF(G27&lt;&gt;"","On file", "")</f>
        <v>On file</v>
      </c>
    </row>
    <row r="6" spans="1:22" ht="15.75" x14ac:dyDescent="0.25">
      <c r="C6" s="6" t="s">
        <v>202</v>
      </c>
      <c r="D6" s="449" t="s">
        <v>203</v>
      </c>
      <c r="E6" s="450"/>
      <c r="F6" s="169">
        <f xml:space="preserve"> IF( I27 &gt; 0, G27, "" )</f>
        <v>72</v>
      </c>
      <c r="G6" s="7" t="str">
        <f xml:space="preserve"> IF( I27 &gt; 0, IF( F6 = F7, " Tie", IF( F6 &lt; F7, " Won", " Lost")), "" )</f>
        <v xml:space="preserve"> Won</v>
      </c>
      <c r="I6" s="170"/>
      <c r="J6" s="171"/>
      <c r="K6" s="172"/>
      <c r="L6" s="173"/>
      <c r="M6" s="174"/>
      <c r="N6" s="174"/>
      <c r="O6" s="175"/>
    </row>
    <row r="7" spans="1:22" ht="16.5" thickBot="1" x14ac:dyDescent="0.3">
      <c r="C7" s="6" t="s">
        <v>204</v>
      </c>
      <c r="D7" s="451" t="s">
        <v>205</v>
      </c>
      <c r="E7" s="452"/>
      <c r="F7" s="176">
        <f xml:space="preserve"> IF( T27 &gt; 0, R27, "" )</f>
        <v>88</v>
      </c>
      <c r="G7" s="7" t="str">
        <f xml:space="preserve"> IF( T27 &gt; 0, IF( F7 = F6, " Tie", IF( F7 &lt; F6, " Won", " Lost")), "" )</f>
        <v xml:space="preserve"> Lost</v>
      </c>
      <c r="I7" s="177"/>
      <c r="J7" s="178" t="str">
        <f>IF(D7&lt;&gt;"", D7, "")</f>
        <v>E12</v>
      </c>
      <c r="K7" s="179"/>
      <c r="L7" s="180"/>
      <c r="M7" s="179"/>
      <c r="N7" s="179"/>
      <c r="O7" s="181" t="str">
        <f>IF(R27&lt;&gt;"","On file", "")</f>
        <v>On file</v>
      </c>
    </row>
    <row r="8" spans="1:22" x14ac:dyDescent="0.2">
      <c r="M8" s="182"/>
    </row>
    <row r="9" spans="1:22" ht="13.5" thickBot="1" x14ac:dyDescent="0.25"/>
    <row r="10" spans="1:22" ht="39" thickBot="1" x14ac:dyDescent="0.25">
      <c r="B10" s="183"/>
      <c r="C10" s="184" t="str">
        <f>IF(D6&lt;&gt;"", D6, "")</f>
        <v>E14</v>
      </c>
      <c r="D10" s="185" t="s">
        <v>13</v>
      </c>
      <c r="E10" s="186" t="s">
        <v>14</v>
      </c>
      <c r="F10" s="187" t="s">
        <v>15</v>
      </c>
      <c r="G10" s="30" t="s">
        <v>16</v>
      </c>
      <c r="I10" s="188" t="s">
        <v>206</v>
      </c>
      <c r="J10" s="189" t="s">
        <v>207</v>
      </c>
      <c r="K10" s="190" t="s">
        <v>208</v>
      </c>
      <c r="M10" s="183"/>
      <c r="N10" s="184" t="str">
        <f>IF(D7&lt;&gt;"", D7, "")</f>
        <v>E12</v>
      </c>
      <c r="O10" s="185" t="str">
        <f>D10</f>
        <v>Over Par Front</v>
      </c>
      <c r="P10" s="186" t="str">
        <f>E10</f>
        <v>Over Par Back</v>
      </c>
      <c r="Q10" s="187" t="s">
        <v>15</v>
      </c>
      <c r="R10" s="30" t="s">
        <v>16</v>
      </c>
      <c r="T10" s="188" t="s">
        <v>206</v>
      </c>
      <c r="U10" s="189" t="s">
        <v>207</v>
      </c>
      <c r="V10" s="190" t="s">
        <v>208</v>
      </c>
    </row>
    <row r="11" spans="1:22" ht="15.75" thickBot="1" x14ac:dyDescent="0.3">
      <c r="B11" s="191">
        <v>5</v>
      </c>
      <c r="C11" s="192" t="s">
        <v>42</v>
      </c>
      <c r="D11" s="193">
        <v>7</v>
      </c>
      <c r="E11" s="194">
        <v>13</v>
      </c>
      <c r="F11" s="195">
        <v>22</v>
      </c>
      <c r="G11" s="196">
        <v>-2</v>
      </c>
      <c r="I11" s="197"/>
      <c r="J11" s="198"/>
      <c r="K11" s="199"/>
      <c r="M11" s="191">
        <v>5</v>
      </c>
      <c r="N11" s="192" t="s">
        <v>117</v>
      </c>
      <c r="O11" s="193">
        <v>8</v>
      </c>
      <c r="P11" s="194">
        <v>11</v>
      </c>
      <c r="Q11" s="195">
        <v>15</v>
      </c>
      <c r="R11" s="196">
        <v>4</v>
      </c>
      <c r="T11" s="197"/>
      <c r="U11" s="198"/>
      <c r="V11" s="199"/>
    </row>
    <row r="12" spans="1:22" ht="15.75" thickBot="1" x14ac:dyDescent="0.3">
      <c r="B12" s="200">
        <v>12</v>
      </c>
      <c r="C12" s="201" t="s">
        <v>94</v>
      </c>
      <c r="D12" s="202">
        <v>7</v>
      </c>
      <c r="E12" s="203">
        <v>12</v>
      </c>
      <c r="F12" s="204">
        <v>18</v>
      </c>
      <c r="G12" s="205">
        <v>1</v>
      </c>
      <c r="I12" s="206">
        <f xml:space="preserve"> IF( I$27 &gt; 0, G11 + G12, "" )</f>
        <v>-1</v>
      </c>
      <c r="J12" s="207"/>
      <c r="K12" s="208"/>
      <c r="M12" s="200">
        <v>9</v>
      </c>
      <c r="N12" s="192" t="s">
        <v>62</v>
      </c>
      <c r="O12" s="193">
        <v>16</v>
      </c>
      <c r="P12" s="194">
        <v>16</v>
      </c>
      <c r="Q12" s="195">
        <v>28</v>
      </c>
      <c r="R12" s="196">
        <v>4</v>
      </c>
      <c r="T12" s="206">
        <f xml:space="preserve"> IF( T$27 &gt; 0, R11 + R12, "" )</f>
        <v>8</v>
      </c>
      <c r="U12" s="207"/>
      <c r="V12" s="208"/>
    </row>
    <row r="13" spans="1:22" ht="15.75" thickBot="1" x14ac:dyDescent="0.3">
      <c r="B13" s="191">
        <v>4</v>
      </c>
      <c r="C13" s="192" t="s">
        <v>54</v>
      </c>
      <c r="D13" s="193">
        <v>18</v>
      </c>
      <c r="E13" s="194">
        <v>14</v>
      </c>
      <c r="F13" s="195">
        <v>28</v>
      </c>
      <c r="G13" s="205">
        <v>4</v>
      </c>
      <c r="I13" s="209"/>
      <c r="J13" s="207"/>
      <c r="K13" s="208"/>
      <c r="M13" s="191">
        <v>3</v>
      </c>
      <c r="N13" s="192" t="s">
        <v>103</v>
      </c>
      <c r="O13" s="193">
        <v>15</v>
      </c>
      <c r="P13" s="194">
        <v>16</v>
      </c>
      <c r="Q13" s="195">
        <v>24</v>
      </c>
      <c r="R13" s="196">
        <v>7</v>
      </c>
      <c r="T13" s="209"/>
      <c r="U13" s="207"/>
      <c r="V13" s="208"/>
    </row>
    <row r="14" spans="1:22" ht="15.75" thickBot="1" x14ac:dyDescent="0.3">
      <c r="B14" s="200">
        <v>8</v>
      </c>
      <c r="C14" s="201" t="s">
        <v>73</v>
      </c>
      <c r="D14" s="202">
        <v>13</v>
      </c>
      <c r="E14" s="203">
        <v>22</v>
      </c>
      <c r="F14" s="204">
        <v>29</v>
      </c>
      <c r="G14" s="205">
        <v>6</v>
      </c>
      <c r="I14" s="210">
        <f xml:space="preserve"> IF( I$27 &gt; 0, G13 + G14, "" )</f>
        <v>10</v>
      </c>
      <c r="J14" s="207"/>
      <c r="K14" s="208"/>
      <c r="M14" s="200">
        <v>4</v>
      </c>
      <c r="N14" s="192" t="s">
        <v>121</v>
      </c>
      <c r="O14" s="193">
        <v>23</v>
      </c>
      <c r="P14" s="194">
        <v>17</v>
      </c>
      <c r="Q14" s="195">
        <v>32</v>
      </c>
      <c r="R14" s="196">
        <v>8</v>
      </c>
      <c r="T14" s="210">
        <f xml:space="preserve"> IF( T$27 &gt; 0, R13 + R14, "" )</f>
        <v>15</v>
      </c>
      <c r="U14" s="207"/>
      <c r="V14" s="208"/>
    </row>
    <row r="15" spans="1:22" ht="15.75" thickBot="1" x14ac:dyDescent="0.3">
      <c r="B15" s="191">
        <v>3</v>
      </c>
      <c r="C15" s="192" t="s">
        <v>145</v>
      </c>
      <c r="D15" s="193">
        <v>16</v>
      </c>
      <c r="E15" s="194">
        <v>14</v>
      </c>
      <c r="F15" s="195">
        <v>21</v>
      </c>
      <c r="G15" s="205">
        <v>9</v>
      </c>
      <c r="I15" s="211">
        <f xml:space="preserve"> IF( I$27 &gt; 0, SUM( I11:I14 ), "" )</f>
        <v>9</v>
      </c>
      <c r="J15" s="207"/>
      <c r="K15" s="208"/>
      <c r="M15" s="191">
        <v>7</v>
      </c>
      <c r="N15" s="192" t="s">
        <v>129</v>
      </c>
      <c r="O15" s="193">
        <v>18</v>
      </c>
      <c r="P15" s="194">
        <v>25</v>
      </c>
      <c r="Q15" s="195">
        <v>35</v>
      </c>
      <c r="R15" s="196">
        <v>8</v>
      </c>
      <c r="T15" s="211">
        <f xml:space="preserve"> IF( T$27 &gt; 0, SUM( T11:T14 ), "" )</f>
        <v>23</v>
      </c>
      <c r="U15" s="207"/>
      <c r="V15" s="208"/>
    </row>
    <row r="16" spans="1:22" ht="15.75" thickBot="1" x14ac:dyDescent="0.3">
      <c r="B16" s="200">
        <v>7</v>
      </c>
      <c r="C16" s="201" t="s">
        <v>151</v>
      </c>
      <c r="D16" s="202">
        <v>17</v>
      </c>
      <c r="E16" s="203">
        <v>13</v>
      </c>
      <c r="F16" s="204">
        <v>21</v>
      </c>
      <c r="G16" s="205">
        <v>9</v>
      </c>
      <c r="I16" s="212">
        <f xml:space="preserve"> IF( I$27 &gt; 0, G15 + G16, "" )</f>
        <v>18</v>
      </c>
      <c r="J16" s="207"/>
      <c r="K16" s="208"/>
      <c r="M16" s="200">
        <v>1</v>
      </c>
      <c r="N16" s="192" t="s">
        <v>173</v>
      </c>
      <c r="O16" s="193">
        <v>12</v>
      </c>
      <c r="P16" s="194">
        <v>15</v>
      </c>
      <c r="Q16" s="195">
        <v>17</v>
      </c>
      <c r="R16" s="196">
        <v>10</v>
      </c>
      <c r="T16" s="212">
        <f xml:space="preserve"> IF( T$27 &gt; 0, R15 + R16, "" )</f>
        <v>18</v>
      </c>
      <c r="U16" s="207"/>
      <c r="V16" s="208"/>
    </row>
    <row r="17" spans="2:22" ht="15.75" thickBot="1" x14ac:dyDescent="0.3">
      <c r="B17" s="191">
        <v>1</v>
      </c>
      <c r="C17" s="192" t="s">
        <v>141</v>
      </c>
      <c r="D17" s="193">
        <v>19</v>
      </c>
      <c r="E17" s="194">
        <v>16</v>
      </c>
      <c r="F17" s="195">
        <v>25</v>
      </c>
      <c r="G17" s="205">
        <v>10</v>
      </c>
      <c r="I17" s="211">
        <f xml:space="preserve"> IF( I$27 &gt; 0, SUM( I15:I16 ), "" )</f>
        <v>27</v>
      </c>
      <c r="J17" s="207"/>
      <c r="K17" s="208"/>
      <c r="M17" s="191">
        <v>2</v>
      </c>
      <c r="N17" s="192" t="s">
        <v>163</v>
      </c>
      <c r="O17" s="193">
        <v>11</v>
      </c>
      <c r="P17" s="194">
        <v>19</v>
      </c>
      <c r="Q17" s="195">
        <v>20</v>
      </c>
      <c r="R17" s="196">
        <v>10</v>
      </c>
      <c r="T17" s="211">
        <f xml:space="preserve"> IF( T$27 &gt; 0, SUM( T15:T16 ), "" )</f>
        <v>41</v>
      </c>
      <c r="U17" s="207"/>
      <c r="V17" s="208"/>
    </row>
    <row r="18" spans="2:22" ht="15.75" thickBot="1" x14ac:dyDescent="0.3">
      <c r="B18" s="200">
        <v>6</v>
      </c>
      <c r="C18" s="201" t="s">
        <v>159</v>
      </c>
      <c r="D18" s="193">
        <v>20</v>
      </c>
      <c r="E18" s="194">
        <v>25</v>
      </c>
      <c r="F18" s="204">
        <v>34</v>
      </c>
      <c r="G18" s="205">
        <v>11</v>
      </c>
      <c r="I18" s="212">
        <f xml:space="preserve"> IF( I$27 &gt; 0, G17 + G18, "" )</f>
        <v>21</v>
      </c>
      <c r="J18" s="207"/>
      <c r="K18" s="208"/>
      <c r="M18" s="200">
        <v>11</v>
      </c>
      <c r="N18" s="192" t="s">
        <v>149</v>
      </c>
      <c r="O18" s="193">
        <v>13</v>
      </c>
      <c r="P18" s="194">
        <v>10</v>
      </c>
      <c r="Q18" s="195">
        <v>13</v>
      </c>
      <c r="R18" s="196">
        <v>10</v>
      </c>
      <c r="T18" s="212">
        <f xml:space="preserve"> IF( T$27 &gt; 0, R17 + R18, "" )</f>
        <v>20</v>
      </c>
      <c r="U18" s="207"/>
      <c r="V18" s="208"/>
    </row>
    <row r="19" spans="2:22" ht="15.75" thickBot="1" x14ac:dyDescent="0.3">
      <c r="B19" s="191">
        <v>9</v>
      </c>
      <c r="C19" s="192" t="s">
        <v>152</v>
      </c>
      <c r="D19" s="193">
        <v>17</v>
      </c>
      <c r="E19" s="194">
        <v>17</v>
      </c>
      <c r="F19" s="195">
        <v>23</v>
      </c>
      <c r="G19" s="205">
        <v>11</v>
      </c>
      <c r="I19" s="211">
        <f xml:space="preserve"> IF( I$27 &gt; 0, SUM( I17:I18 ), "" )</f>
        <v>48</v>
      </c>
      <c r="J19" s="207"/>
      <c r="K19" s="208"/>
      <c r="M19" s="191">
        <v>8</v>
      </c>
      <c r="N19" s="192" t="s">
        <v>168</v>
      </c>
      <c r="O19" s="193">
        <v>15</v>
      </c>
      <c r="P19" s="194">
        <v>16</v>
      </c>
      <c r="Q19" s="195">
        <v>18</v>
      </c>
      <c r="R19" s="196">
        <v>13</v>
      </c>
      <c r="T19" s="211">
        <f xml:space="preserve"> IF( T$27 &gt; 0, SUM( T17:T18 ), "" )</f>
        <v>61</v>
      </c>
      <c r="U19" s="207"/>
      <c r="V19" s="208"/>
    </row>
    <row r="20" spans="2:22" ht="15.75" thickBot="1" x14ac:dyDescent="0.3">
      <c r="B20" s="200">
        <v>11</v>
      </c>
      <c r="C20" s="201" t="s">
        <v>178</v>
      </c>
      <c r="D20" s="202">
        <v>14</v>
      </c>
      <c r="E20" s="203">
        <v>12</v>
      </c>
      <c r="F20" s="204">
        <v>13</v>
      </c>
      <c r="G20" s="205">
        <v>13</v>
      </c>
      <c r="I20" s="212">
        <f xml:space="preserve"> IF( I$27 &gt; 0, G19 + G20, "" )</f>
        <v>24</v>
      </c>
      <c r="J20" s="207"/>
      <c r="K20" s="208"/>
      <c r="M20" s="200">
        <v>12</v>
      </c>
      <c r="N20" s="192" t="s">
        <v>164</v>
      </c>
      <c r="O20" s="193">
        <v>19</v>
      </c>
      <c r="P20" s="194">
        <v>20</v>
      </c>
      <c r="Q20" s="195">
        <v>25</v>
      </c>
      <c r="R20" s="196">
        <v>14</v>
      </c>
      <c r="T20" s="212">
        <f xml:space="preserve"> IF( T$27 &gt; 0, R19 + R20, "" )</f>
        <v>27</v>
      </c>
      <c r="U20" s="207"/>
      <c r="V20" s="208"/>
    </row>
    <row r="21" spans="2:22" ht="15.75" thickBot="1" x14ac:dyDescent="0.3">
      <c r="B21" s="191">
        <v>2</v>
      </c>
      <c r="C21" s="192" t="s">
        <v>182</v>
      </c>
      <c r="D21" s="193">
        <v>23</v>
      </c>
      <c r="E21" s="194">
        <v>23</v>
      </c>
      <c r="F21" s="195">
        <v>30</v>
      </c>
      <c r="G21" s="205">
        <v>16</v>
      </c>
      <c r="I21" s="211">
        <f xml:space="preserve"> IF( I$27 &gt; 0, SUM( I19:I20 ), "" )</f>
        <v>72</v>
      </c>
      <c r="J21" s="207"/>
      <c r="K21" s="208"/>
      <c r="M21" s="191">
        <v>6</v>
      </c>
      <c r="N21" s="192" t="s">
        <v>170</v>
      </c>
      <c r="O21" s="193">
        <v>23</v>
      </c>
      <c r="P21" s="194">
        <v>23</v>
      </c>
      <c r="Q21" s="195">
        <v>31</v>
      </c>
      <c r="R21" s="196">
        <v>15</v>
      </c>
      <c r="T21" s="211">
        <f xml:space="preserve"> IF( T$27 &gt; 0, SUM( T19:T20 ), "" )</f>
        <v>88</v>
      </c>
      <c r="U21" s="207"/>
      <c r="V21" s="208"/>
    </row>
    <row r="22" spans="2:22" ht="15.75" thickBot="1" x14ac:dyDescent="0.3">
      <c r="B22" s="200">
        <v>10</v>
      </c>
      <c r="C22" s="201" t="s">
        <v>269</v>
      </c>
      <c r="D22" s="202">
        <v>0</v>
      </c>
      <c r="E22" s="203">
        <v>0</v>
      </c>
      <c r="F22" s="204">
        <v>0</v>
      </c>
      <c r="G22" s="205">
        <v>20</v>
      </c>
      <c r="I22" s="212">
        <f xml:space="preserve"> IF( I$27 &gt; 0, G21 + G22, "" )</f>
        <v>36</v>
      </c>
      <c r="J22" s="213"/>
      <c r="K22" s="214"/>
      <c r="M22" s="200">
        <v>10</v>
      </c>
      <c r="N22" s="192" t="s">
        <v>179</v>
      </c>
      <c r="O22" s="193">
        <v>13</v>
      </c>
      <c r="P22" s="194">
        <v>21</v>
      </c>
      <c r="Q22" s="195">
        <v>18</v>
      </c>
      <c r="R22" s="196">
        <v>16</v>
      </c>
      <c r="T22" s="212">
        <f xml:space="preserve"> IF( T$27 &gt; 0, R21 + R22, "" )</f>
        <v>31</v>
      </c>
      <c r="U22" s="213"/>
      <c r="V22" s="214"/>
    </row>
    <row r="23" spans="2:22" ht="14.25" x14ac:dyDescent="0.2">
      <c r="B23" s="157"/>
      <c r="C23" s="215"/>
      <c r="F23" s="7">
        <f xml:space="preserve">  SUM(F11:F22)  +  22 * COUNTIF( F$11:F$22, "-22" )</f>
        <v>264</v>
      </c>
      <c r="G23" s="168"/>
      <c r="I23" s="216">
        <f xml:space="preserve"> IF( I$27 &gt; 0, I21 + I22, "" )</f>
        <v>108</v>
      </c>
      <c r="M23" s="157"/>
      <c r="N23" s="215"/>
      <c r="Q23" s="7">
        <f xml:space="preserve">  SUM(Q11:Q22)  +  22 * COUNTIF( Q$11:Q$22, "-22" )</f>
        <v>276</v>
      </c>
      <c r="R23" s="168">
        <f t="shared" ref="R23" si="0" xml:space="preserve">   IF( T$27 &gt; 0,   IF( N23 =0, $O$29, MIN( $O$30,  O23 + P23 - Q23 ) ), "" )</f>
        <v>20</v>
      </c>
      <c r="T23" s="216">
        <f xml:space="preserve"> IF( T$27 &gt; 0, T21 + T22, "" )</f>
        <v>119</v>
      </c>
    </row>
    <row r="24" spans="2:22" ht="15.75" x14ac:dyDescent="0.2">
      <c r="B24" s="217"/>
      <c r="C24" s="59"/>
      <c r="D24" s="6" t="s">
        <v>209</v>
      </c>
      <c r="F24" s="59"/>
      <c r="G24" s="218">
        <f xml:space="preserve"> IF( I27 &gt; 0, SUM( G11:G22 ), "" )</f>
        <v>108</v>
      </c>
      <c r="L24" s="59"/>
      <c r="M24" s="217"/>
      <c r="N24" s="59"/>
      <c r="O24" s="6" t="str">
        <f>D24</f>
        <v xml:space="preserve">Total Team Net </v>
      </c>
      <c r="Q24" s="59"/>
      <c r="R24" s="218">
        <f xml:space="preserve"> IF( T27 &gt; 0, SUM( R11:R22 ), "" )</f>
        <v>119</v>
      </c>
    </row>
    <row r="25" spans="2:22" x14ac:dyDescent="0.2">
      <c r="B25" s="157"/>
      <c r="D25" s="6" t="s">
        <v>210</v>
      </c>
      <c r="G25" s="219">
        <f xml:space="preserve"> IF( I27 &gt; 0, LARGE( G$11:G$22, 1 ), "" )</f>
        <v>20</v>
      </c>
      <c r="M25" s="157"/>
      <c r="O25" s="6" t="str">
        <f>D25</f>
        <v xml:space="preserve">High Net Score </v>
      </c>
      <c r="R25" s="219">
        <f xml:space="preserve"> IF( T27 &gt; 0, LARGE( R$11:R$22, 1 ), "" )</f>
        <v>16</v>
      </c>
    </row>
    <row r="26" spans="2:22" x14ac:dyDescent="0.2">
      <c r="B26" s="157"/>
      <c r="D26" s="6" t="s">
        <v>211</v>
      </c>
      <c r="G26" s="219">
        <f xml:space="preserve"> IF( I27 &gt; 0, LARGE( G$11:G$22, 2 ), "" )</f>
        <v>16</v>
      </c>
      <c r="M26" s="157"/>
      <c r="O26" s="6" t="str">
        <f>D26</f>
        <v xml:space="preserve">2nd High Net Score </v>
      </c>
      <c r="R26" s="219">
        <f xml:space="preserve"> IF( T27 &gt; 0, LARGE( R$11:R$22, 2 ), "" )</f>
        <v>15</v>
      </c>
    </row>
    <row r="27" spans="2:22" ht="16.5" thickBot="1" x14ac:dyDescent="0.3">
      <c r="B27" s="177"/>
      <c r="C27" s="179"/>
      <c r="D27" s="220" t="s">
        <v>212</v>
      </c>
      <c r="E27" s="220"/>
      <c r="F27" s="179"/>
      <c r="G27" s="221">
        <f xml:space="preserve"> IF( I27 &gt; 0, G24 - G25 - G26, "" )</f>
        <v>72</v>
      </c>
      <c r="I27" s="222">
        <f xml:space="preserve"> SUMSQ( D11:E22 )</f>
        <v>6112</v>
      </c>
      <c r="M27" s="177"/>
      <c r="N27" s="179"/>
      <c r="O27" s="220" t="str">
        <f>D27</f>
        <v xml:space="preserve">Final Net Score </v>
      </c>
      <c r="P27" s="220"/>
      <c r="Q27" s="179"/>
      <c r="R27" s="221">
        <f xml:space="preserve"> IF( T27 &gt; 0, R24 - R25 - R26, "" )</f>
        <v>88</v>
      </c>
      <c r="T27" s="222">
        <f xml:space="preserve"> SUMSQ( O11:P22 )</f>
        <v>6975</v>
      </c>
    </row>
    <row r="28" spans="2:22" ht="13.5" thickBot="1" x14ac:dyDescent="0.25"/>
    <row r="29" spans="2:22" x14ac:dyDescent="0.2">
      <c r="B29" s="223" t="s">
        <v>213</v>
      </c>
      <c r="C29" s="224"/>
      <c r="D29" s="224"/>
      <c r="E29" s="224"/>
      <c r="F29" s="224"/>
      <c r="G29" s="224"/>
      <c r="H29" s="224"/>
      <c r="I29" s="224"/>
      <c r="J29" s="224"/>
      <c r="K29" s="224"/>
      <c r="L29" s="224"/>
      <c r="M29" s="224"/>
      <c r="N29" s="224"/>
      <c r="O29" s="225">
        <v>20</v>
      </c>
      <c r="P29" s="224" t="s">
        <v>214</v>
      </c>
      <c r="Q29" s="224"/>
      <c r="R29" s="224"/>
      <c r="S29" s="224"/>
      <c r="T29" s="224"/>
      <c r="U29" s="224"/>
      <c r="V29" s="226"/>
    </row>
    <row r="30" spans="2:22" x14ac:dyDescent="0.2">
      <c r="B30" s="227" t="s">
        <v>215</v>
      </c>
      <c r="C30" s="228"/>
      <c r="D30" s="228"/>
      <c r="E30" s="228"/>
      <c r="F30" s="228"/>
      <c r="G30" s="228"/>
      <c r="H30" s="228"/>
      <c r="I30" s="228"/>
      <c r="J30" s="228"/>
      <c r="K30" s="228"/>
      <c r="L30" s="228"/>
      <c r="M30" s="228"/>
      <c r="N30" s="228"/>
      <c r="O30" s="229">
        <v>16</v>
      </c>
      <c r="P30" s="228" t="s">
        <v>216</v>
      </c>
      <c r="Q30" s="228"/>
      <c r="R30" s="228"/>
      <c r="S30" s="228"/>
      <c r="T30" s="228"/>
      <c r="U30" s="228"/>
      <c r="V30" s="230"/>
    </row>
    <row r="31" spans="2:22" ht="13.5" thickBot="1" x14ac:dyDescent="0.25">
      <c r="B31" s="231" t="s">
        <v>217</v>
      </c>
      <c r="C31" s="232"/>
      <c r="D31" s="232"/>
      <c r="E31" s="232"/>
      <c r="F31" s="232"/>
      <c r="G31" s="232"/>
      <c r="H31" s="232"/>
      <c r="I31" s="232"/>
      <c r="J31" s="232"/>
      <c r="K31" s="232"/>
      <c r="L31" s="232"/>
      <c r="M31" s="232"/>
      <c r="N31" s="232"/>
      <c r="O31" s="233"/>
      <c r="P31" s="232"/>
      <c r="Q31" s="232"/>
      <c r="R31" s="232"/>
      <c r="S31" s="232"/>
      <c r="T31" s="232"/>
      <c r="U31" s="232"/>
      <c r="V31" s="234"/>
    </row>
    <row r="32" spans="2:22" x14ac:dyDescent="0.2">
      <c r="Q32" s="7"/>
    </row>
    <row r="33" spans="4:17" x14ac:dyDescent="0.2">
      <c r="Q33" s="7"/>
    </row>
    <row r="41" spans="4:17" x14ac:dyDescent="0.2">
      <c r="D41" s="182"/>
      <c r="E41" s="235"/>
      <c r="F41" s="182"/>
      <c r="G41" s="235"/>
      <c r="H41" s="182"/>
      <c r="I41" s="235"/>
    </row>
    <row r="42" spans="4:17" x14ac:dyDescent="0.2">
      <c r="D42" s="182"/>
      <c r="E42" s="235"/>
      <c r="F42" s="182"/>
      <c r="G42" s="235"/>
      <c r="H42" s="182"/>
      <c r="I42" s="235"/>
    </row>
    <row r="43" spans="4:17" x14ac:dyDescent="0.2">
      <c r="D43" s="182"/>
      <c r="E43" s="235"/>
      <c r="F43" s="182"/>
      <c r="G43" s="235"/>
      <c r="H43" s="182"/>
      <c r="I43" s="235"/>
    </row>
    <row r="44" spans="4:17" x14ac:dyDescent="0.2">
      <c r="D44" s="182"/>
      <c r="E44" s="235"/>
      <c r="F44" s="182"/>
      <c r="G44" s="235"/>
      <c r="H44" s="182"/>
      <c r="I44" s="235"/>
    </row>
    <row r="45" spans="4:17" x14ac:dyDescent="0.2">
      <c r="D45" s="182"/>
      <c r="E45" s="235"/>
      <c r="F45" s="182"/>
      <c r="G45" s="235"/>
      <c r="H45" s="182"/>
      <c r="I45" s="235"/>
    </row>
    <row r="46" spans="4:17" x14ac:dyDescent="0.2">
      <c r="D46" s="182"/>
      <c r="E46" s="235"/>
      <c r="F46" s="182"/>
      <c r="G46" s="235"/>
      <c r="H46" s="182"/>
      <c r="I46" s="235"/>
    </row>
    <row r="47" spans="4:17" x14ac:dyDescent="0.2">
      <c r="D47" s="182"/>
      <c r="E47" s="235"/>
      <c r="F47" s="182"/>
      <c r="G47" s="235"/>
      <c r="H47" s="182"/>
      <c r="I47" s="235"/>
    </row>
    <row r="48" spans="4:17" x14ac:dyDescent="0.2">
      <c r="D48" s="182"/>
      <c r="E48" s="235"/>
      <c r="F48" s="182"/>
      <c r="G48" s="235"/>
      <c r="H48" s="182"/>
      <c r="I48" s="235"/>
    </row>
    <row r="49" spans="4:9" x14ac:dyDescent="0.2">
      <c r="D49" s="182"/>
      <c r="E49" s="235"/>
      <c r="F49" s="182"/>
      <c r="G49" s="235"/>
      <c r="H49" s="182"/>
      <c r="I49" s="235"/>
    </row>
    <row r="50" spans="4:9" x14ac:dyDescent="0.2">
      <c r="D50" s="182"/>
      <c r="E50" s="235"/>
      <c r="F50" s="182"/>
      <c r="G50" s="235"/>
      <c r="H50" s="182"/>
      <c r="I50" s="235"/>
    </row>
    <row r="51" spans="4:9" x14ac:dyDescent="0.2">
      <c r="D51" s="182"/>
      <c r="E51" s="235"/>
      <c r="F51" s="182"/>
      <c r="G51" s="235"/>
      <c r="H51" s="182"/>
      <c r="I51" s="235"/>
    </row>
    <row r="52" spans="4:9" x14ac:dyDescent="0.2">
      <c r="D52" s="182"/>
      <c r="E52" s="235"/>
      <c r="F52" s="182"/>
      <c r="G52" s="235"/>
      <c r="H52" s="182"/>
      <c r="I52" s="235"/>
    </row>
    <row r="53" spans="4:9" x14ac:dyDescent="0.2">
      <c r="D53" s="182"/>
      <c r="E53" s="235"/>
      <c r="F53" s="182"/>
      <c r="G53" s="235"/>
      <c r="H53" s="182"/>
      <c r="I53" s="235"/>
    </row>
  </sheetData>
  <mergeCells count="3">
    <mergeCell ref="D4:F4"/>
    <mergeCell ref="D6:E6"/>
    <mergeCell ref="D7:E7"/>
  </mergeCells>
  <conditionalFormatting sqref="D11:E22">
    <cfRule type="cellIs" dxfId="90" priority="1" stopIfTrue="1" operator="lessThan">
      <formula>0</formula>
    </cfRule>
  </conditionalFormatting>
  <conditionalFormatting sqref="G11:G27">
    <cfRule type="cellIs" dxfId="89" priority="13" stopIfTrue="1" operator="lessThan">
      <formula>0</formula>
    </cfRule>
  </conditionalFormatting>
  <conditionalFormatting sqref="I11:I27 T11:T27">
    <cfRule type="cellIs" dxfId="88" priority="34" stopIfTrue="1" operator="lessThan">
      <formula>0</formula>
    </cfRule>
  </conditionalFormatting>
  <conditionalFormatting sqref="O11:P22">
    <cfRule type="cellIs" dxfId="87" priority="18" stopIfTrue="1" operator="lessThan">
      <formula>0</formula>
    </cfRule>
  </conditionalFormatting>
  <conditionalFormatting sqref="R11:R27">
    <cfRule type="cellIs" dxfId="86" priority="30" stopIfTrue="1" operator="lessThan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CCA96-680A-4E2B-922D-764E547341DA}">
  <dimension ref="A1:CI48"/>
  <sheetViews>
    <sheetView workbookViewId="0">
      <selection activeCell="H21" sqref="H21"/>
    </sheetView>
  </sheetViews>
  <sheetFormatPr defaultColWidth="9.140625" defaultRowHeight="12.75" outlineLevelRow="1" outlineLevelCol="1" x14ac:dyDescent="0.2"/>
  <cols>
    <col min="1" max="1" width="2" style="1" bestFit="1" customWidth="1"/>
    <col min="2" max="2" width="3.85546875" style="2" bestFit="1" customWidth="1"/>
    <col min="3" max="3" width="3.140625" style="3" customWidth="1"/>
    <col min="4" max="4" width="23.7109375" style="3" customWidth="1"/>
    <col min="5" max="6" width="5.85546875" style="3" customWidth="1"/>
    <col min="7" max="7" width="4.7109375" style="3" customWidth="1"/>
    <col min="8" max="8" width="5.7109375" style="3" customWidth="1"/>
    <col min="9" max="9" width="1.7109375" style="4" customWidth="1"/>
    <col min="10" max="10" width="3.7109375" style="5" customWidth="1"/>
    <col min="11" max="11" width="2" style="1" customWidth="1"/>
    <col min="12" max="12" width="3.85546875" style="2" customWidth="1"/>
    <col min="13" max="13" width="3.140625" style="3" customWidth="1"/>
    <col min="14" max="14" width="23.7109375" style="3" customWidth="1"/>
    <col min="15" max="16" width="5.85546875" style="3" customWidth="1"/>
    <col min="17" max="17" width="4.7109375" style="3" customWidth="1"/>
    <col min="18" max="18" width="5.7109375" style="3" customWidth="1"/>
    <col min="19" max="19" width="1.7109375" style="3" customWidth="1"/>
    <col min="20" max="20" width="3.7109375" style="3" customWidth="1"/>
    <col min="21" max="21" width="2.42578125" style="1" customWidth="1"/>
    <col min="22" max="22" width="3.85546875" style="2" customWidth="1"/>
    <col min="23" max="23" width="3.140625" style="3" customWidth="1"/>
    <col min="24" max="24" width="23.7109375" style="3" customWidth="1"/>
    <col min="25" max="26" width="5.85546875" style="3" customWidth="1"/>
    <col min="27" max="27" width="4.7109375" style="3" customWidth="1"/>
    <col min="28" max="28" width="5.7109375" style="3" customWidth="1"/>
    <col min="29" max="29" width="1.7109375" style="3" customWidth="1"/>
    <col min="30" max="30" width="3.7109375" style="3" customWidth="1"/>
    <col min="31" max="31" width="2" style="1" customWidth="1"/>
    <col min="32" max="32" width="3.85546875" style="2" customWidth="1"/>
    <col min="33" max="33" width="3.140625" style="3" customWidth="1"/>
    <col min="34" max="34" width="23.7109375" style="3" customWidth="1"/>
    <col min="35" max="36" width="5.85546875" style="3" customWidth="1"/>
    <col min="37" max="37" width="4.7109375" style="3" customWidth="1"/>
    <col min="38" max="38" width="5.7109375" style="3" customWidth="1"/>
    <col min="39" max="39" width="1.7109375" style="3" customWidth="1"/>
    <col min="40" max="40" width="3.7109375" style="3" customWidth="1"/>
    <col min="41" max="41" width="2" style="1" customWidth="1" outlineLevel="1"/>
    <col min="42" max="42" width="3.85546875" style="2" customWidth="1" outlineLevel="1"/>
    <col min="43" max="43" width="3.140625" style="3" customWidth="1" outlineLevel="1"/>
    <col min="44" max="44" width="23.7109375" style="3" customWidth="1" outlineLevel="1"/>
    <col min="45" max="46" width="5.85546875" style="3" customWidth="1" outlineLevel="1"/>
    <col min="47" max="47" width="4.7109375" style="3" customWidth="1" outlineLevel="1"/>
    <col min="48" max="48" width="5.7109375" style="3" customWidth="1" outlineLevel="1"/>
    <col min="49" max="49" width="1.7109375" style="3" customWidth="1" outlineLevel="1"/>
    <col min="50" max="50" width="3.7109375" style="3" customWidth="1" outlineLevel="1"/>
    <col min="51" max="51" width="1.7109375" style="3" customWidth="1"/>
    <col min="52" max="52" width="3.85546875" style="2" hidden="1" customWidth="1" outlineLevel="1"/>
    <col min="53" max="53" width="3.140625" style="3" hidden="1" customWidth="1" outlineLevel="1"/>
    <col min="54" max="54" width="23.7109375" style="3" hidden="1" customWidth="1" outlineLevel="1"/>
    <col min="55" max="56" width="5.85546875" style="3" hidden="1" customWidth="1" outlineLevel="1"/>
    <col min="57" max="57" width="4.7109375" style="3" hidden="1" customWidth="1" outlineLevel="1"/>
    <col min="58" max="58" width="5.7109375" style="3" hidden="1" customWidth="1" outlineLevel="1"/>
    <col min="59" max="60" width="1.7109375" style="3" hidden="1" customWidth="1" outlineLevel="1"/>
    <col min="61" max="61" width="2.7109375" style="3" hidden="1" customWidth="1" outlineLevel="1"/>
    <col min="62" max="62" width="3.85546875" style="3" bestFit="1" customWidth="1" collapsed="1"/>
    <col min="63" max="63" width="3.42578125" style="3" customWidth="1"/>
    <col min="64" max="64" width="19.7109375" style="3" bestFit="1" customWidth="1"/>
    <col min="65" max="65" width="5.42578125" style="8" customWidth="1"/>
    <col min="66" max="66" width="1.5703125" style="8" customWidth="1"/>
    <col min="67" max="67" width="15.140625" style="8" bestFit="1" customWidth="1"/>
    <col min="68" max="68" width="8.42578125" style="3" customWidth="1"/>
    <col min="69" max="69" width="1.7109375" style="3" customWidth="1"/>
    <col min="70" max="70" width="3.28515625" style="8" hidden="1" customWidth="1" outlineLevel="1"/>
    <col min="71" max="71" width="3.85546875" style="3" hidden="1" customWidth="1" outlineLevel="1"/>
    <col min="72" max="72" width="3.28515625" style="3" hidden="1" customWidth="1" outlineLevel="1"/>
    <col min="73" max="73" width="17.85546875" style="3" hidden="1" customWidth="1" outlineLevel="1"/>
    <col min="74" max="76" width="4.42578125" style="3" hidden="1" customWidth="1" outlineLevel="1"/>
    <col min="77" max="77" width="5.85546875" style="3" hidden="1" customWidth="1" outlineLevel="1"/>
    <col min="78" max="78" width="5.7109375" style="3" hidden="1" customWidth="1" outlineLevel="1"/>
    <col min="79" max="79" width="3.140625" style="3" hidden="1" customWidth="1" outlineLevel="1"/>
    <col min="80" max="80" width="3.28515625" style="3" hidden="1" customWidth="1" outlineLevel="1"/>
    <col min="81" max="81" width="4.28515625" style="3" hidden="1" customWidth="1" outlineLevel="1"/>
    <col min="82" max="82" width="3.85546875" style="3" hidden="1" customWidth="1" outlineLevel="1"/>
    <col min="83" max="86" width="3.140625" style="3" hidden="1" customWidth="1" outlineLevel="1"/>
    <col min="87" max="87" width="2.7109375" style="3" customWidth="1" collapsed="1"/>
    <col min="88" max="16384" width="9.140625" style="3"/>
  </cols>
  <sheetData>
    <row r="1" spans="1:86" x14ac:dyDescent="0.2">
      <c r="A1" s="1">
        <v>1</v>
      </c>
      <c r="BI1" s="6"/>
      <c r="BJ1" s="6"/>
      <c r="BK1" s="6"/>
      <c r="BL1" s="6"/>
      <c r="BM1" s="7"/>
      <c r="BQ1" s="9" t="s">
        <v>0</v>
      </c>
    </row>
    <row r="2" spans="1:86" s="14" customFormat="1" ht="30" x14ac:dyDescent="0.4">
      <c r="A2" s="1"/>
      <c r="B2" s="10"/>
      <c r="C2" s="11" t="s">
        <v>1</v>
      </c>
      <c r="D2" s="12" t="s">
        <v>2</v>
      </c>
      <c r="E2" s="13" t="s">
        <v>3</v>
      </c>
      <c r="H2" s="15"/>
      <c r="I2" s="11"/>
      <c r="J2" s="10"/>
      <c r="K2" s="16"/>
      <c r="L2" s="11"/>
      <c r="M2" s="11" t="s">
        <v>4</v>
      </c>
      <c r="N2" s="12" t="s">
        <v>2</v>
      </c>
      <c r="O2" s="13" t="s">
        <v>3</v>
      </c>
      <c r="T2" s="10"/>
      <c r="U2" s="16"/>
      <c r="V2" s="11"/>
      <c r="W2" s="11" t="s">
        <v>5</v>
      </c>
      <c r="X2" s="12" t="s">
        <v>2</v>
      </c>
      <c r="Y2" s="13" t="s">
        <v>3</v>
      </c>
      <c r="AD2" s="10"/>
      <c r="AE2" s="16"/>
      <c r="AF2" s="11"/>
      <c r="AG2" s="11" t="s">
        <v>6</v>
      </c>
      <c r="AH2" s="12" t="s">
        <v>2</v>
      </c>
      <c r="AI2" s="13" t="s">
        <v>3</v>
      </c>
      <c r="AN2" s="10"/>
      <c r="AO2" s="16"/>
      <c r="AP2" s="11"/>
      <c r="AQ2" s="11" t="s">
        <v>7</v>
      </c>
      <c r="AR2" s="12" t="s">
        <v>2</v>
      </c>
      <c r="AS2" s="13" t="s">
        <v>3</v>
      </c>
      <c r="AY2" s="17"/>
      <c r="AZ2" s="11"/>
      <c r="BA2" s="11" t="s">
        <v>8</v>
      </c>
      <c r="BB2" s="12" t="s">
        <v>2</v>
      </c>
      <c r="BC2" s="13" t="s">
        <v>3</v>
      </c>
      <c r="BI2" s="18"/>
      <c r="BJ2" s="18"/>
      <c r="BK2" s="18"/>
      <c r="BL2" s="19" t="s">
        <v>3</v>
      </c>
      <c r="BM2" s="20"/>
      <c r="BN2" s="8"/>
      <c r="BO2" s="21"/>
      <c r="BY2" s="3"/>
      <c r="CA2" s="3"/>
      <c r="CB2" s="3"/>
      <c r="CD2" s="3"/>
    </row>
    <row r="3" spans="1:86" s="22" customFormat="1" ht="13.5" thickBot="1" x14ac:dyDescent="0.25">
      <c r="A3" s="1"/>
      <c r="B3" s="16"/>
      <c r="I3" s="23"/>
      <c r="J3" s="24"/>
      <c r="K3" s="1"/>
      <c r="L3" s="16"/>
      <c r="U3" s="1"/>
      <c r="V3" s="16"/>
      <c r="AE3" s="1"/>
      <c r="AF3" s="16"/>
      <c r="BN3" s="8"/>
      <c r="BY3" s="3"/>
      <c r="CA3" s="3"/>
      <c r="CB3" s="3"/>
      <c r="CE3" s="8" t="s">
        <v>9</v>
      </c>
    </row>
    <row r="4" spans="1:86" ht="39" thickBot="1" x14ac:dyDescent="0.25">
      <c r="B4" s="25" t="s">
        <v>10</v>
      </c>
      <c r="C4" s="26" t="s">
        <v>11</v>
      </c>
      <c r="D4" s="27" t="s">
        <v>12</v>
      </c>
      <c r="E4" s="28" t="s">
        <v>13</v>
      </c>
      <c r="F4" s="28" t="s">
        <v>14</v>
      </c>
      <c r="G4" s="29" t="s">
        <v>15</v>
      </c>
      <c r="H4" s="30" t="s">
        <v>16</v>
      </c>
      <c r="I4" s="31"/>
      <c r="L4" s="25" t="s">
        <v>10</v>
      </c>
      <c r="M4" s="26" t="s">
        <v>11</v>
      </c>
      <c r="N4" s="27" t="s">
        <v>12</v>
      </c>
      <c r="O4" s="28" t="s">
        <v>13</v>
      </c>
      <c r="P4" s="28" t="s">
        <v>14</v>
      </c>
      <c r="Q4" s="29" t="s">
        <v>15</v>
      </c>
      <c r="R4" s="30" t="s">
        <v>16</v>
      </c>
      <c r="T4" s="5"/>
      <c r="V4" s="25" t="s">
        <v>10</v>
      </c>
      <c r="W4" s="26" t="s">
        <v>11</v>
      </c>
      <c r="X4" s="27" t="s">
        <v>12</v>
      </c>
      <c r="Y4" s="28" t="s">
        <v>13</v>
      </c>
      <c r="Z4" s="28" t="s">
        <v>14</v>
      </c>
      <c r="AA4" s="29" t="s">
        <v>15</v>
      </c>
      <c r="AB4" s="30" t="s">
        <v>16</v>
      </c>
      <c r="AD4" s="5"/>
      <c r="AF4" s="25" t="s">
        <v>10</v>
      </c>
      <c r="AG4" s="26" t="s">
        <v>11</v>
      </c>
      <c r="AH4" s="27" t="s">
        <v>12</v>
      </c>
      <c r="AI4" s="28" t="s">
        <v>13</v>
      </c>
      <c r="AJ4" s="28" t="s">
        <v>14</v>
      </c>
      <c r="AK4" s="29" t="s">
        <v>15</v>
      </c>
      <c r="AL4" s="30" t="s">
        <v>16</v>
      </c>
      <c r="AN4" s="5"/>
      <c r="AP4" s="25" t="s">
        <v>10</v>
      </c>
      <c r="AQ4" s="26" t="s">
        <v>11</v>
      </c>
      <c r="AR4" s="27" t="s">
        <v>12</v>
      </c>
      <c r="AS4" s="28" t="s">
        <v>13</v>
      </c>
      <c r="AT4" s="28" t="s">
        <v>14</v>
      </c>
      <c r="AU4" s="29" t="s">
        <v>15</v>
      </c>
      <c r="AV4" s="30" t="s">
        <v>16</v>
      </c>
      <c r="AX4" s="5"/>
      <c r="AY4" s="32"/>
      <c r="AZ4" s="33"/>
      <c r="BA4" s="25"/>
      <c r="BB4" s="34"/>
      <c r="BC4" s="35"/>
      <c r="BD4" s="28"/>
      <c r="BE4" s="29"/>
      <c r="BF4" s="36"/>
      <c r="BI4" s="6"/>
      <c r="BJ4" s="6"/>
      <c r="BK4" s="6"/>
      <c r="BL4" s="6"/>
      <c r="BM4" s="7"/>
      <c r="BS4" s="25" t="s">
        <v>10</v>
      </c>
      <c r="BT4" s="26" t="s">
        <v>11</v>
      </c>
      <c r="BU4" s="27" t="s">
        <v>12</v>
      </c>
      <c r="BV4" s="28" t="s">
        <v>17</v>
      </c>
      <c r="BW4" s="28" t="s">
        <v>18</v>
      </c>
      <c r="BX4" s="29" t="s">
        <v>15</v>
      </c>
      <c r="BY4" s="30" t="s">
        <v>16</v>
      </c>
      <c r="BZ4" s="37" t="s">
        <v>19</v>
      </c>
      <c r="CD4" s="38" t="s">
        <v>11</v>
      </c>
      <c r="CE4" s="39">
        <v>6</v>
      </c>
      <c r="CF4" s="39">
        <v>14</v>
      </c>
      <c r="CG4" s="39">
        <v>2</v>
      </c>
      <c r="CH4" s="39">
        <v>18</v>
      </c>
    </row>
    <row r="5" spans="1:86" s="58" customFormat="1" ht="15.75" thickBot="1" x14ac:dyDescent="0.3">
      <c r="A5" s="40"/>
      <c r="B5" s="41" t="s">
        <v>20</v>
      </c>
      <c r="C5" s="42">
        <v>3</v>
      </c>
      <c r="D5" s="43" t="s">
        <v>21</v>
      </c>
      <c r="E5" s="44">
        <v>2</v>
      </c>
      <c r="F5" s="44">
        <v>2</v>
      </c>
      <c r="G5" s="45">
        <v>7</v>
      </c>
      <c r="H5" s="46">
        <v>-3</v>
      </c>
      <c r="I5" s="47">
        <v>0</v>
      </c>
      <c r="J5" s="48" t="s">
        <v>22</v>
      </c>
      <c r="K5" s="40"/>
      <c r="L5" s="41" t="s">
        <v>23</v>
      </c>
      <c r="M5" s="42">
        <v>9</v>
      </c>
      <c r="N5" s="43" t="s">
        <v>24</v>
      </c>
      <c r="O5" s="44">
        <v>4</v>
      </c>
      <c r="P5" s="44">
        <v>8</v>
      </c>
      <c r="Q5" s="45">
        <v>16</v>
      </c>
      <c r="R5" s="46">
        <v>-4</v>
      </c>
      <c r="S5" s="47">
        <v>0</v>
      </c>
      <c r="T5" s="48" t="s">
        <v>22</v>
      </c>
      <c r="U5" s="40"/>
      <c r="V5" s="41" t="s">
        <v>25</v>
      </c>
      <c r="W5" s="42">
        <v>9</v>
      </c>
      <c r="X5" s="43" t="s">
        <v>26</v>
      </c>
      <c r="Y5" s="44">
        <v>6</v>
      </c>
      <c r="Z5" s="44">
        <v>9</v>
      </c>
      <c r="AA5" s="45">
        <v>20</v>
      </c>
      <c r="AB5" s="46">
        <v>-5</v>
      </c>
      <c r="AC5" s="47">
        <v>0</v>
      </c>
      <c r="AD5" s="48" t="s">
        <v>22</v>
      </c>
      <c r="AE5" s="40"/>
      <c r="AF5" s="41" t="s">
        <v>27</v>
      </c>
      <c r="AG5" s="42">
        <v>7</v>
      </c>
      <c r="AH5" s="43" t="s">
        <v>28</v>
      </c>
      <c r="AI5" s="44">
        <v>9</v>
      </c>
      <c r="AJ5" s="44">
        <v>11</v>
      </c>
      <c r="AK5" s="45">
        <v>24</v>
      </c>
      <c r="AL5" s="46">
        <v>-4</v>
      </c>
      <c r="AM5" s="47">
        <v>0</v>
      </c>
      <c r="AN5" s="48" t="s">
        <v>22</v>
      </c>
      <c r="AO5" s="40"/>
      <c r="AP5" s="41" t="s">
        <v>29</v>
      </c>
      <c r="AQ5" s="42">
        <v>17</v>
      </c>
      <c r="AR5" s="43" t="s">
        <v>30</v>
      </c>
      <c r="AS5" s="44">
        <v>13</v>
      </c>
      <c r="AT5" s="44">
        <v>18</v>
      </c>
      <c r="AU5" s="45">
        <v>34</v>
      </c>
      <c r="AV5" s="46">
        <v>-3</v>
      </c>
      <c r="AW5" s="49">
        <v>0</v>
      </c>
      <c r="AX5" s="50" t="s">
        <v>22</v>
      </c>
      <c r="AY5" s="51"/>
      <c r="AZ5" s="52" t="e">
        <v>#N/A</v>
      </c>
      <c r="BA5" s="53">
        <v>1</v>
      </c>
      <c r="BB5" s="54" t="e">
        <v>#N/A</v>
      </c>
      <c r="BC5" s="55" t="e">
        <v>#N/A</v>
      </c>
      <c r="BD5" s="56" t="e">
        <v>#N/A</v>
      </c>
      <c r="BE5" s="57" t="e">
        <v>#N/A</v>
      </c>
      <c r="BF5" s="46" t="e">
        <v>#N/A</v>
      </c>
      <c r="BG5" s="49"/>
      <c r="BI5" s="59"/>
      <c r="BJ5" s="60"/>
      <c r="BK5" s="61" t="s">
        <v>31</v>
      </c>
      <c r="BL5" s="62" t="s">
        <v>32</v>
      </c>
      <c r="BM5" s="63" t="s">
        <v>33</v>
      </c>
      <c r="BN5" s="8"/>
      <c r="BO5" s="64" t="s">
        <v>34</v>
      </c>
      <c r="BP5" s="3"/>
      <c r="BQ5" s="65"/>
      <c r="BR5" s="66">
        <v>1</v>
      </c>
      <c r="BS5" s="41" t="s">
        <v>35</v>
      </c>
      <c r="BT5" s="42">
        <v>1</v>
      </c>
      <c r="BU5" s="67" t="s">
        <v>36</v>
      </c>
      <c r="BV5" s="44">
        <v>0</v>
      </c>
      <c r="BW5" s="44">
        <v>-2</v>
      </c>
      <c r="BX5" s="68">
        <v>-3</v>
      </c>
      <c r="BY5" s="46">
        <v>1</v>
      </c>
      <c r="BZ5" s="69">
        <v>-2</v>
      </c>
      <c r="CA5" s="70" t="s">
        <v>1</v>
      </c>
      <c r="CB5" s="71"/>
      <c r="CC5" s="72" t="s">
        <v>22</v>
      </c>
      <c r="CD5" s="73">
        <v>1</v>
      </c>
      <c r="CE5" s="74"/>
      <c r="CF5" s="75"/>
      <c r="CG5" s="75"/>
      <c r="CH5" s="75"/>
    </row>
    <row r="6" spans="1:86" s="58" customFormat="1" ht="15.75" thickBot="1" x14ac:dyDescent="0.3">
      <c r="A6" s="40"/>
      <c r="B6" s="76" t="s">
        <v>37</v>
      </c>
      <c r="C6" s="77">
        <v>8</v>
      </c>
      <c r="D6" s="78" t="s">
        <v>38</v>
      </c>
      <c r="E6" s="79">
        <v>6</v>
      </c>
      <c r="F6" s="79">
        <v>1</v>
      </c>
      <c r="G6" s="80">
        <v>9</v>
      </c>
      <c r="H6" s="81">
        <v>-2</v>
      </c>
      <c r="I6" s="47">
        <v>0</v>
      </c>
      <c r="J6" s="48" t="s">
        <v>39</v>
      </c>
      <c r="K6" s="40"/>
      <c r="L6" s="76" t="s">
        <v>27</v>
      </c>
      <c r="M6" s="77">
        <v>11</v>
      </c>
      <c r="N6" s="82" t="s">
        <v>40</v>
      </c>
      <c r="O6" s="79">
        <v>5</v>
      </c>
      <c r="P6" s="79">
        <v>9</v>
      </c>
      <c r="Q6" s="83">
        <v>16</v>
      </c>
      <c r="R6" s="81">
        <v>-2</v>
      </c>
      <c r="S6" s="47">
        <v>0</v>
      </c>
      <c r="T6" s="48" t="s">
        <v>39</v>
      </c>
      <c r="U6" s="40"/>
      <c r="V6" s="76" t="s">
        <v>41</v>
      </c>
      <c r="W6" s="77">
        <v>17</v>
      </c>
      <c r="X6" s="82" t="s">
        <v>42</v>
      </c>
      <c r="Y6" s="79">
        <v>7</v>
      </c>
      <c r="Z6" s="79">
        <v>13</v>
      </c>
      <c r="AA6" s="83">
        <v>22</v>
      </c>
      <c r="AB6" s="81">
        <v>-2</v>
      </c>
      <c r="AC6" s="47">
        <v>1</v>
      </c>
      <c r="AD6" s="48" t="s">
        <v>39</v>
      </c>
      <c r="AE6" s="40"/>
      <c r="AF6" s="76" t="s">
        <v>43</v>
      </c>
      <c r="AG6" s="77">
        <v>4</v>
      </c>
      <c r="AH6" s="78" t="s">
        <v>44</v>
      </c>
      <c r="AI6" s="79">
        <v>9</v>
      </c>
      <c r="AJ6" s="79">
        <v>12</v>
      </c>
      <c r="AK6" s="80">
        <v>23</v>
      </c>
      <c r="AL6" s="81">
        <v>-2</v>
      </c>
      <c r="AM6" s="47">
        <v>0</v>
      </c>
      <c r="AN6" s="48" t="s">
        <v>39</v>
      </c>
      <c r="AO6" s="40"/>
      <c r="AP6" s="76" t="s">
        <v>27</v>
      </c>
      <c r="AQ6" s="77">
        <v>10</v>
      </c>
      <c r="AR6" s="78" t="s">
        <v>45</v>
      </c>
      <c r="AS6" s="79">
        <v>19</v>
      </c>
      <c r="AT6" s="79">
        <v>14</v>
      </c>
      <c r="AU6" s="80">
        <v>30</v>
      </c>
      <c r="AV6" s="81">
        <v>3</v>
      </c>
      <c r="AW6" s="49">
        <v>0</v>
      </c>
      <c r="AX6" s="50" t="s">
        <v>39</v>
      </c>
      <c r="AY6" s="51"/>
      <c r="AZ6" s="84" t="e">
        <v>#N/A</v>
      </c>
      <c r="BA6" s="53">
        <v>2</v>
      </c>
      <c r="BB6" s="85" t="e">
        <v>#N/A</v>
      </c>
      <c r="BC6" s="86" t="e">
        <v>#N/A</v>
      </c>
      <c r="BD6" s="87" t="e">
        <v>#N/A</v>
      </c>
      <c r="BE6" s="88" t="e">
        <v>#N/A</v>
      </c>
      <c r="BF6" s="81" t="e">
        <v>#N/A</v>
      </c>
      <c r="BG6" s="49"/>
      <c r="BI6" s="59"/>
      <c r="BJ6" s="60"/>
      <c r="BK6" s="89">
        <v>5</v>
      </c>
      <c r="BL6" s="90"/>
      <c r="BM6" s="91"/>
      <c r="BN6" s="8"/>
      <c r="BO6" s="92"/>
      <c r="BP6" s="3"/>
      <c r="BQ6" s="65"/>
      <c r="BR6" s="93">
        <v>2</v>
      </c>
      <c r="BS6" s="76" t="s">
        <v>46</v>
      </c>
      <c r="BT6" s="77">
        <v>15</v>
      </c>
      <c r="BU6" s="82" t="s">
        <v>38</v>
      </c>
      <c r="BV6" s="79">
        <v>2</v>
      </c>
      <c r="BW6" s="79">
        <v>5</v>
      </c>
      <c r="BX6" s="83">
        <v>9</v>
      </c>
      <c r="BY6" s="81">
        <v>-2</v>
      </c>
      <c r="BZ6" s="94">
        <v>7</v>
      </c>
      <c r="CA6" s="95" t="s">
        <v>1</v>
      </c>
      <c r="CB6" s="71"/>
      <c r="CC6" s="72" t="s">
        <v>39</v>
      </c>
      <c r="CD6" s="73">
        <v>15</v>
      </c>
      <c r="CE6" s="74"/>
      <c r="CF6" s="75"/>
      <c r="CG6" s="75"/>
      <c r="CH6" s="75"/>
    </row>
    <row r="7" spans="1:86" ht="15.75" thickBot="1" x14ac:dyDescent="0.3">
      <c r="A7" s="40"/>
      <c r="B7" s="41" t="s">
        <v>29</v>
      </c>
      <c r="C7" s="42">
        <v>18</v>
      </c>
      <c r="D7" s="67" t="s">
        <v>47</v>
      </c>
      <c r="E7" s="44">
        <v>5</v>
      </c>
      <c r="F7" s="44">
        <v>7</v>
      </c>
      <c r="G7" s="68">
        <v>14</v>
      </c>
      <c r="H7" s="46">
        <v>-2</v>
      </c>
      <c r="I7" s="47">
        <v>0</v>
      </c>
      <c r="J7" s="48" t="s">
        <v>48</v>
      </c>
      <c r="K7" s="40"/>
      <c r="L7" s="41" t="s">
        <v>43</v>
      </c>
      <c r="M7" s="42">
        <v>7</v>
      </c>
      <c r="N7" s="43" t="s">
        <v>49</v>
      </c>
      <c r="O7" s="44">
        <v>8</v>
      </c>
      <c r="P7" s="44">
        <v>5</v>
      </c>
      <c r="Q7" s="45">
        <v>15</v>
      </c>
      <c r="R7" s="46">
        <v>-2</v>
      </c>
      <c r="S7" s="47">
        <v>0</v>
      </c>
      <c r="T7" s="48" t="s">
        <v>48</v>
      </c>
      <c r="U7" s="40"/>
      <c r="V7" s="41" t="s">
        <v>46</v>
      </c>
      <c r="W7" s="42">
        <v>15</v>
      </c>
      <c r="X7" s="43" t="s">
        <v>50</v>
      </c>
      <c r="Y7" s="44">
        <v>8</v>
      </c>
      <c r="Z7" s="44">
        <v>11</v>
      </c>
      <c r="AA7" s="45">
        <v>21</v>
      </c>
      <c r="AB7" s="46">
        <v>-2</v>
      </c>
      <c r="AC7" s="47">
        <v>0</v>
      </c>
      <c r="AD7" s="48" t="s">
        <v>48</v>
      </c>
      <c r="AE7" s="40"/>
      <c r="AF7" s="41" t="s">
        <v>51</v>
      </c>
      <c r="AG7" s="42">
        <v>2</v>
      </c>
      <c r="AH7" s="67" t="s">
        <v>52</v>
      </c>
      <c r="AI7" s="44">
        <v>13</v>
      </c>
      <c r="AJ7" s="44">
        <v>10</v>
      </c>
      <c r="AK7" s="68">
        <v>23</v>
      </c>
      <c r="AL7" s="46">
        <v>0</v>
      </c>
      <c r="AM7" s="47">
        <v>0</v>
      </c>
      <c r="AN7" s="48" t="s">
        <v>48</v>
      </c>
      <c r="AO7" s="40"/>
      <c r="AP7" s="41" t="s">
        <v>53</v>
      </c>
      <c r="AQ7" s="42">
        <v>5</v>
      </c>
      <c r="AR7" s="43" t="s">
        <v>54</v>
      </c>
      <c r="AS7" s="44">
        <v>18</v>
      </c>
      <c r="AT7" s="44">
        <v>14</v>
      </c>
      <c r="AU7" s="45">
        <v>28</v>
      </c>
      <c r="AV7" s="46">
        <v>4</v>
      </c>
      <c r="AW7" s="47">
        <v>1</v>
      </c>
      <c r="AX7" s="48" t="s">
        <v>48</v>
      </c>
      <c r="AY7" s="96"/>
      <c r="AZ7" s="41" t="e">
        <v>#N/A</v>
      </c>
      <c r="BA7" s="53">
        <v>3</v>
      </c>
      <c r="BB7" s="43" t="e">
        <v>#N/A</v>
      </c>
      <c r="BC7" s="97" t="e">
        <v>#N/A</v>
      </c>
      <c r="BD7" s="44" t="e">
        <v>#N/A</v>
      </c>
      <c r="BE7" s="45" t="e">
        <v>#N/A</v>
      </c>
      <c r="BF7" s="46" t="e">
        <v>#N/A</v>
      </c>
      <c r="BG7" s="47"/>
      <c r="BI7" s="6"/>
      <c r="BJ7" s="98"/>
      <c r="BK7" s="99">
        <v>9</v>
      </c>
      <c r="BL7" s="100"/>
      <c r="BM7" s="101"/>
      <c r="BO7" s="102"/>
      <c r="BQ7" s="103"/>
      <c r="BR7" s="104">
        <v>3</v>
      </c>
      <c r="BS7" s="41" t="s">
        <v>41</v>
      </c>
      <c r="BT7" s="42">
        <v>11</v>
      </c>
      <c r="BU7" s="43" t="s">
        <v>55</v>
      </c>
      <c r="BV7" s="44">
        <v>5</v>
      </c>
      <c r="BW7" s="44">
        <v>2</v>
      </c>
      <c r="BX7" s="45">
        <v>7</v>
      </c>
      <c r="BY7" s="46">
        <v>0</v>
      </c>
      <c r="BZ7" s="69">
        <v>7</v>
      </c>
      <c r="CA7" s="70" t="s">
        <v>1</v>
      </c>
      <c r="CB7" s="71"/>
      <c r="CC7" s="72" t="s">
        <v>48</v>
      </c>
      <c r="CD7" s="73">
        <v>11</v>
      </c>
      <c r="CE7" s="74"/>
      <c r="CF7" s="75"/>
      <c r="CG7" s="75"/>
      <c r="CH7" s="75"/>
    </row>
    <row r="8" spans="1:86" ht="15.75" thickBot="1" x14ac:dyDescent="0.3">
      <c r="A8" s="40"/>
      <c r="B8" s="76" t="s">
        <v>56</v>
      </c>
      <c r="C8" s="77">
        <v>12</v>
      </c>
      <c r="D8" s="78" t="s">
        <v>57</v>
      </c>
      <c r="E8" s="79">
        <v>9</v>
      </c>
      <c r="F8" s="79">
        <v>2</v>
      </c>
      <c r="G8" s="80">
        <v>12</v>
      </c>
      <c r="H8" s="81">
        <v>-1</v>
      </c>
      <c r="I8" s="47">
        <v>0</v>
      </c>
      <c r="J8" s="48" t="s">
        <v>58</v>
      </c>
      <c r="K8" s="40"/>
      <c r="L8" s="76" t="s">
        <v>20</v>
      </c>
      <c r="M8" s="77">
        <v>4</v>
      </c>
      <c r="N8" s="78" t="s">
        <v>59</v>
      </c>
      <c r="O8" s="79">
        <v>8</v>
      </c>
      <c r="P8" s="79">
        <v>7</v>
      </c>
      <c r="Q8" s="80">
        <v>15</v>
      </c>
      <c r="R8" s="81">
        <v>0</v>
      </c>
      <c r="S8" s="47">
        <v>0</v>
      </c>
      <c r="T8" s="48" t="s">
        <v>58</v>
      </c>
      <c r="U8" s="40"/>
      <c r="V8" s="76" t="s">
        <v>51</v>
      </c>
      <c r="W8" s="77">
        <v>3</v>
      </c>
      <c r="X8" s="82" t="s">
        <v>60</v>
      </c>
      <c r="Y8" s="79">
        <v>8</v>
      </c>
      <c r="Z8" s="79">
        <v>9</v>
      </c>
      <c r="AA8" s="83">
        <v>18</v>
      </c>
      <c r="AB8" s="81">
        <v>-1</v>
      </c>
      <c r="AC8" s="47">
        <v>0</v>
      </c>
      <c r="AD8" s="48" t="s">
        <v>58</v>
      </c>
      <c r="AE8" s="40"/>
      <c r="AF8" s="76" t="s">
        <v>51</v>
      </c>
      <c r="AG8" s="77">
        <v>14</v>
      </c>
      <c r="AH8" s="78" t="s">
        <v>61</v>
      </c>
      <c r="AI8" s="79">
        <v>11</v>
      </c>
      <c r="AJ8" s="79">
        <v>14</v>
      </c>
      <c r="AK8" s="80">
        <v>25</v>
      </c>
      <c r="AL8" s="81">
        <v>0</v>
      </c>
      <c r="AM8" s="47">
        <v>0</v>
      </c>
      <c r="AN8" s="48" t="s">
        <v>58</v>
      </c>
      <c r="AO8" s="40"/>
      <c r="AP8" s="76" t="s">
        <v>35</v>
      </c>
      <c r="AQ8" s="77">
        <v>4</v>
      </c>
      <c r="AR8" s="78" t="s">
        <v>62</v>
      </c>
      <c r="AS8" s="79">
        <v>16</v>
      </c>
      <c r="AT8" s="79">
        <v>16</v>
      </c>
      <c r="AU8" s="80">
        <v>28</v>
      </c>
      <c r="AV8" s="81">
        <v>4</v>
      </c>
      <c r="AW8" s="47">
        <v>1</v>
      </c>
      <c r="AX8" s="48" t="s">
        <v>58</v>
      </c>
      <c r="AY8" s="96"/>
      <c r="AZ8" s="76" t="e">
        <v>#N/A</v>
      </c>
      <c r="BA8" s="53">
        <v>4</v>
      </c>
      <c r="BB8" s="105" t="e">
        <v>#N/A</v>
      </c>
      <c r="BC8" s="106" t="e">
        <v>#N/A</v>
      </c>
      <c r="BD8" s="79" t="e">
        <v>#N/A</v>
      </c>
      <c r="BE8" s="80" t="e">
        <v>#N/A</v>
      </c>
      <c r="BF8" s="81" t="e">
        <v>#N/A</v>
      </c>
      <c r="BG8" s="47"/>
      <c r="BI8" s="6"/>
      <c r="BJ8" s="98"/>
      <c r="BK8" s="89">
        <v>10</v>
      </c>
      <c r="BL8" s="107"/>
      <c r="BM8" s="91"/>
      <c r="BO8" s="102"/>
      <c r="BQ8" s="103"/>
      <c r="BR8" s="108">
        <v>4</v>
      </c>
      <c r="BS8" s="76" t="s">
        <v>63</v>
      </c>
      <c r="BT8" s="77">
        <v>6</v>
      </c>
      <c r="BU8" s="78" t="s">
        <v>64</v>
      </c>
      <c r="BV8" s="79">
        <v>2</v>
      </c>
      <c r="BW8" s="79">
        <v>5</v>
      </c>
      <c r="BX8" s="80">
        <v>5</v>
      </c>
      <c r="BY8" s="81">
        <v>2</v>
      </c>
      <c r="BZ8" s="94">
        <v>7</v>
      </c>
      <c r="CA8" s="95" t="s">
        <v>1</v>
      </c>
      <c r="CB8" s="71"/>
      <c r="CC8" s="58"/>
      <c r="CD8" s="73">
        <v>6</v>
      </c>
      <c r="CE8" s="74"/>
      <c r="CF8" s="75"/>
      <c r="CG8" s="75"/>
      <c r="CH8" s="75"/>
    </row>
    <row r="9" spans="1:86" ht="15.75" thickBot="1" x14ac:dyDescent="0.3">
      <c r="A9" s="40"/>
      <c r="B9" s="41" t="s">
        <v>56</v>
      </c>
      <c r="C9" s="42">
        <v>21</v>
      </c>
      <c r="D9" s="43" t="s">
        <v>65</v>
      </c>
      <c r="E9" s="44">
        <v>7</v>
      </c>
      <c r="F9" s="44">
        <v>6</v>
      </c>
      <c r="G9" s="45">
        <v>14</v>
      </c>
      <c r="H9" s="46">
        <v>-1</v>
      </c>
      <c r="I9" s="47">
        <v>0</v>
      </c>
      <c r="J9" s="48" t="s">
        <v>66</v>
      </c>
      <c r="K9" s="40"/>
      <c r="L9" s="41" t="s">
        <v>67</v>
      </c>
      <c r="M9" s="42">
        <v>3</v>
      </c>
      <c r="N9" s="43" t="s">
        <v>68</v>
      </c>
      <c r="O9" s="44">
        <v>5</v>
      </c>
      <c r="P9" s="44">
        <v>10</v>
      </c>
      <c r="Q9" s="45">
        <v>15</v>
      </c>
      <c r="R9" s="46">
        <v>0</v>
      </c>
      <c r="S9" s="47">
        <v>0</v>
      </c>
      <c r="T9" s="48" t="s">
        <v>66</v>
      </c>
      <c r="U9" s="40"/>
      <c r="V9" s="41" t="s">
        <v>69</v>
      </c>
      <c r="W9" s="42">
        <v>19</v>
      </c>
      <c r="X9" s="43" t="s">
        <v>70</v>
      </c>
      <c r="Y9" s="44">
        <v>11</v>
      </c>
      <c r="Z9" s="44">
        <v>10</v>
      </c>
      <c r="AA9" s="45">
        <v>22</v>
      </c>
      <c r="AB9" s="46">
        <v>-1</v>
      </c>
      <c r="AC9" s="47">
        <v>0</v>
      </c>
      <c r="AD9" s="48" t="s">
        <v>66</v>
      </c>
      <c r="AE9" s="40"/>
      <c r="AF9" s="41" t="s">
        <v>51</v>
      </c>
      <c r="AG9" s="42">
        <v>16</v>
      </c>
      <c r="AH9" s="67" t="s">
        <v>71</v>
      </c>
      <c r="AI9" s="44">
        <v>11</v>
      </c>
      <c r="AJ9" s="44">
        <v>16</v>
      </c>
      <c r="AK9" s="68">
        <v>25</v>
      </c>
      <c r="AL9" s="46">
        <v>2</v>
      </c>
      <c r="AM9" s="47">
        <v>0</v>
      </c>
      <c r="AN9" s="48" t="s">
        <v>66</v>
      </c>
      <c r="AO9" s="40"/>
      <c r="AP9" s="41" t="s">
        <v>72</v>
      </c>
      <c r="AQ9" s="42">
        <v>9</v>
      </c>
      <c r="AR9" s="43" t="s">
        <v>73</v>
      </c>
      <c r="AS9" s="44">
        <v>13</v>
      </c>
      <c r="AT9" s="44">
        <v>22</v>
      </c>
      <c r="AU9" s="45">
        <v>29</v>
      </c>
      <c r="AV9" s="46">
        <v>6</v>
      </c>
      <c r="AW9" s="47">
        <v>1</v>
      </c>
      <c r="AX9" s="48" t="s">
        <v>66</v>
      </c>
      <c r="AY9" s="96"/>
      <c r="AZ9" s="41" t="e">
        <v>#N/A</v>
      </c>
      <c r="BA9" s="53">
        <v>5</v>
      </c>
      <c r="BB9" s="43" t="e">
        <v>#N/A</v>
      </c>
      <c r="BC9" s="97" t="e">
        <v>#N/A</v>
      </c>
      <c r="BD9" s="44" t="e">
        <v>#N/A</v>
      </c>
      <c r="BE9" s="45" t="e">
        <v>#N/A</v>
      </c>
      <c r="BF9" s="46" t="e">
        <v>#N/A</v>
      </c>
      <c r="BG9" s="47"/>
      <c r="BI9" s="6"/>
      <c r="BJ9" s="98"/>
      <c r="BK9" s="89">
        <v>13</v>
      </c>
      <c r="BL9" s="90"/>
      <c r="BM9" s="91"/>
      <c r="BO9" s="102"/>
      <c r="BQ9" s="103"/>
      <c r="BR9" s="108">
        <v>5</v>
      </c>
      <c r="BS9" s="41" t="s">
        <v>67</v>
      </c>
      <c r="BT9" s="42">
        <v>4</v>
      </c>
      <c r="BU9" s="43" t="s">
        <v>74</v>
      </c>
      <c r="BV9" s="44">
        <v>4</v>
      </c>
      <c r="BW9" s="44">
        <v>3</v>
      </c>
      <c r="BX9" s="45">
        <v>3</v>
      </c>
      <c r="BY9" s="46">
        <v>4</v>
      </c>
      <c r="BZ9" s="69">
        <v>7</v>
      </c>
      <c r="CA9" s="70" t="s">
        <v>1</v>
      </c>
      <c r="CB9" s="71"/>
      <c r="CC9" s="58"/>
      <c r="CD9" s="73">
        <v>4</v>
      </c>
      <c r="CE9" s="74"/>
      <c r="CF9" s="75"/>
      <c r="CG9" s="75"/>
      <c r="CH9" s="75"/>
    </row>
    <row r="10" spans="1:86" ht="15.75" thickBot="1" x14ac:dyDescent="0.3">
      <c r="A10" s="40"/>
      <c r="B10" s="76" t="s">
        <v>75</v>
      </c>
      <c r="C10" s="77">
        <v>16</v>
      </c>
      <c r="D10" s="78" t="s">
        <v>76</v>
      </c>
      <c r="E10" s="79">
        <v>7</v>
      </c>
      <c r="F10" s="79">
        <v>9</v>
      </c>
      <c r="G10" s="80">
        <v>14</v>
      </c>
      <c r="H10" s="81">
        <v>2</v>
      </c>
      <c r="I10" s="47">
        <v>0</v>
      </c>
      <c r="J10" s="48"/>
      <c r="K10" s="40"/>
      <c r="L10" s="76" t="s">
        <v>77</v>
      </c>
      <c r="M10" s="77">
        <v>19</v>
      </c>
      <c r="N10" s="82" t="s">
        <v>78</v>
      </c>
      <c r="O10" s="79">
        <v>10</v>
      </c>
      <c r="P10" s="79">
        <v>8</v>
      </c>
      <c r="Q10" s="83">
        <v>18</v>
      </c>
      <c r="R10" s="81">
        <v>0</v>
      </c>
      <c r="S10" s="47">
        <v>0</v>
      </c>
      <c r="T10" s="48"/>
      <c r="U10" s="40"/>
      <c r="V10" s="76" t="s">
        <v>77</v>
      </c>
      <c r="W10" s="77">
        <v>18</v>
      </c>
      <c r="X10" s="78" t="s">
        <v>79</v>
      </c>
      <c r="Y10" s="79">
        <v>13</v>
      </c>
      <c r="Z10" s="79">
        <v>8</v>
      </c>
      <c r="AA10" s="80">
        <v>22</v>
      </c>
      <c r="AB10" s="81">
        <v>-1</v>
      </c>
      <c r="AC10" s="47">
        <v>0</v>
      </c>
      <c r="AD10" s="48"/>
      <c r="AE10" s="40"/>
      <c r="AF10" s="76" t="s">
        <v>80</v>
      </c>
      <c r="AG10" s="77">
        <v>3</v>
      </c>
      <c r="AH10" s="82" t="s">
        <v>81</v>
      </c>
      <c r="AI10" s="79">
        <v>17</v>
      </c>
      <c r="AJ10" s="79">
        <v>9</v>
      </c>
      <c r="AK10" s="83">
        <v>23</v>
      </c>
      <c r="AL10" s="81">
        <v>3</v>
      </c>
      <c r="AM10" s="47">
        <v>0</v>
      </c>
      <c r="AN10" s="48"/>
      <c r="AO10" s="40"/>
      <c r="AP10" s="76" t="s">
        <v>77</v>
      </c>
      <c r="AQ10" s="77">
        <v>3</v>
      </c>
      <c r="AR10" s="82" t="s">
        <v>82</v>
      </c>
      <c r="AS10" s="79">
        <v>18</v>
      </c>
      <c r="AT10" s="79">
        <v>16</v>
      </c>
      <c r="AU10" s="83">
        <v>28</v>
      </c>
      <c r="AV10" s="81">
        <v>6</v>
      </c>
      <c r="AW10" s="47">
        <v>0</v>
      </c>
      <c r="AX10" s="48"/>
      <c r="AY10" s="96"/>
      <c r="AZ10" s="76" t="e">
        <v>#N/A</v>
      </c>
      <c r="BA10" s="53">
        <v>6</v>
      </c>
      <c r="BB10" s="105" t="e">
        <v>#N/A</v>
      </c>
      <c r="BC10" s="106" t="e">
        <v>#N/A</v>
      </c>
      <c r="BD10" s="79" t="e">
        <v>#N/A</v>
      </c>
      <c r="BE10" s="80" t="e">
        <v>#N/A</v>
      </c>
      <c r="BF10" s="81" t="e">
        <v>#N/A</v>
      </c>
      <c r="BG10" s="47"/>
      <c r="BI10" s="6"/>
      <c r="BJ10" s="98"/>
      <c r="BK10" s="109"/>
      <c r="BL10" s="110"/>
      <c r="BM10" s="111"/>
      <c r="BO10" s="102"/>
      <c r="BQ10" s="103"/>
      <c r="BR10" s="108">
        <v>6</v>
      </c>
      <c r="BS10" s="76" t="s">
        <v>83</v>
      </c>
      <c r="BT10" s="77">
        <v>2</v>
      </c>
      <c r="BU10" s="82" t="s">
        <v>84</v>
      </c>
      <c r="BV10" s="79">
        <v>2</v>
      </c>
      <c r="BW10" s="79">
        <v>5</v>
      </c>
      <c r="BX10" s="83">
        <v>0</v>
      </c>
      <c r="BY10" s="81">
        <v>7</v>
      </c>
      <c r="BZ10" s="94">
        <v>7</v>
      </c>
      <c r="CA10" s="95" t="s">
        <v>1</v>
      </c>
      <c r="CB10" s="71"/>
      <c r="CC10" s="58"/>
      <c r="CD10" s="73">
        <v>2</v>
      </c>
      <c r="CE10" s="74"/>
      <c r="CF10" s="75"/>
      <c r="CG10" s="75"/>
      <c r="CH10" s="75"/>
    </row>
    <row r="11" spans="1:86" ht="15.75" thickBot="1" x14ac:dyDescent="0.3">
      <c r="A11" s="40"/>
      <c r="B11" s="41" t="s">
        <v>85</v>
      </c>
      <c r="C11" s="42">
        <v>9</v>
      </c>
      <c r="D11" s="43" t="s">
        <v>86</v>
      </c>
      <c r="E11" s="44">
        <v>9</v>
      </c>
      <c r="F11" s="44">
        <v>5</v>
      </c>
      <c r="G11" s="45">
        <v>11</v>
      </c>
      <c r="H11" s="46">
        <v>3</v>
      </c>
      <c r="I11" s="47">
        <v>2</v>
      </c>
      <c r="J11" s="48"/>
      <c r="K11" s="40"/>
      <c r="L11" s="41" t="s">
        <v>67</v>
      </c>
      <c r="M11" s="42">
        <v>1</v>
      </c>
      <c r="N11" s="43" t="s">
        <v>87</v>
      </c>
      <c r="O11" s="44">
        <v>5</v>
      </c>
      <c r="P11" s="44">
        <v>10</v>
      </c>
      <c r="Q11" s="45">
        <v>14</v>
      </c>
      <c r="R11" s="46">
        <v>1</v>
      </c>
      <c r="S11" s="47">
        <v>0</v>
      </c>
      <c r="T11" s="48"/>
      <c r="U11" s="40"/>
      <c r="V11" s="41" t="s">
        <v>88</v>
      </c>
      <c r="W11" s="42">
        <v>5</v>
      </c>
      <c r="X11" s="43" t="s">
        <v>89</v>
      </c>
      <c r="Y11" s="44">
        <v>12</v>
      </c>
      <c r="Z11" s="44">
        <v>7</v>
      </c>
      <c r="AA11" s="45">
        <v>19</v>
      </c>
      <c r="AB11" s="46">
        <v>0</v>
      </c>
      <c r="AC11" s="47">
        <v>0</v>
      </c>
      <c r="AD11" s="48"/>
      <c r="AE11" s="40"/>
      <c r="AF11" s="41" t="s">
        <v>80</v>
      </c>
      <c r="AG11" s="42">
        <v>20</v>
      </c>
      <c r="AH11" s="67" t="s">
        <v>90</v>
      </c>
      <c r="AI11" s="44">
        <v>11</v>
      </c>
      <c r="AJ11" s="44">
        <v>19</v>
      </c>
      <c r="AK11" s="68">
        <v>26</v>
      </c>
      <c r="AL11" s="46">
        <v>4</v>
      </c>
      <c r="AM11" s="47">
        <v>2</v>
      </c>
      <c r="AN11" s="48"/>
      <c r="AO11" s="40"/>
      <c r="AP11" s="41" t="s">
        <v>69</v>
      </c>
      <c r="AQ11" s="42">
        <v>7</v>
      </c>
      <c r="AR11" s="43" t="s">
        <v>91</v>
      </c>
      <c r="AS11" s="44">
        <v>16</v>
      </c>
      <c r="AT11" s="44">
        <v>20</v>
      </c>
      <c r="AU11" s="45">
        <v>29</v>
      </c>
      <c r="AV11" s="46">
        <v>7</v>
      </c>
      <c r="AW11" s="47">
        <v>0</v>
      </c>
      <c r="AX11" s="48"/>
      <c r="AY11" s="96"/>
      <c r="AZ11" s="41" t="e">
        <v>#N/A</v>
      </c>
      <c r="BA11" s="53">
        <v>7</v>
      </c>
      <c r="BB11" s="43" t="e">
        <v>#N/A</v>
      </c>
      <c r="BC11" s="97" t="e">
        <v>#N/A</v>
      </c>
      <c r="BD11" s="44" t="e">
        <v>#N/A</v>
      </c>
      <c r="BE11" s="45" t="e">
        <v>#N/A</v>
      </c>
      <c r="BF11" s="46" t="e">
        <v>#N/A</v>
      </c>
      <c r="BG11" s="47"/>
      <c r="BI11" s="6"/>
      <c r="BJ11" s="98"/>
      <c r="BK11" s="103"/>
      <c r="BM11" s="102" t="s">
        <v>92</v>
      </c>
      <c r="BO11" s="102"/>
      <c r="BQ11" s="103"/>
      <c r="BR11" s="108">
        <v>7</v>
      </c>
      <c r="BS11" s="41" t="s">
        <v>27</v>
      </c>
      <c r="BT11" s="42">
        <v>5</v>
      </c>
      <c r="BU11" s="43" t="s">
        <v>93</v>
      </c>
      <c r="BV11" s="44">
        <v>2</v>
      </c>
      <c r="BW11" s="44">
        <v>6</v>
      </c>
      <c r="BX11" s="45">
        <v>5</v>
      </c>
      <c r="BY11" s="46">
        <v>3</v>
      </c>
      <c r="BZ11" s="69">
        <v>8</v>
      </c>
      <c r="CA11" s="70" t="s">
        <v>1</v>
      </c>
      <c r="CB11" s="71"/>
      <c r="CC11" s="58"/>
      <c r="CD11" s="71"/>
      <c r="CE11" s="92"/>
      <c r="CG11" s="58"/>
      <c r="CH11" s="58"/>
    </row>
    <row r="12" spans="1:86" ht="15.75" thickBot="1" x14ac:dyDescent="0.3">
      <c r="A12" s="112"/>
      <c r="B12" s="76" t="s">
        <v>83</v>
      </c>
      <c r="C12" s="77">
        <v>2</v>
      </c>
      <c r="D12" s="78" t="s">
        <v>93</v>
      </c>
      <c r="E12" s="79">
        <v>7</v>
      </c>
      <c r="F12" s="79">
        <v>2</v>
      </c>
      <c r="G12" s="80">
        <v>5</v>
      </c>
      <c r="H12" s="81">
        <v>4</v>
      </c>
      <c r="I12" s="47">
        <v>0</v>
      </c>
      <c r="J12" s="48"/>
      <c r="K12" s="40"/>
      <c r="L12" s="76" t="s">
        <v>63</v>
      </c>
      <c r="M12" s="77">
        <v>21</v>
      </c>
      <c r="N12" s="82" t="s">
        <v>94</v>
      </c>
      <c r="O12" s="79">
        <v>7</v>
      </c>
      <c r="P12" s="79">
        <v>12</v>
      </c>
      <c r="Q12" s="83">
        <v>18</v>
      </c>
      <c r="R12" s="81">
        <v>1</v>
      </c>
      <c r="S12" s="47">
        <v>1</v>
      </c>
      <c r="T12" s="48"/>
      <c r="U12" s="40"/>
      <c r="V12" s="76" t="s">
        <v>37</v>
      </c>
      <c r="W12" s="77">
        <v>20</v>
      </c>
      <c r="X12" s="78" t="s">
        <v>95</v>
      </c>
      <c r="Y12" s="79">
        <v>11</v>
      </c>
      <c r="Z12" s="79">
        <v>13</v>
      </c>
      <c r="AA12" s="80">
        <v>23</v>
      </c>
      <c r="AB12" s="81">
        <v>1</v>
      </c>
      <c r="AC12" s="47">
        <v>0</v>
      </c>
      <c r="AD12" s="48"/>
      <c r="AE12" s="40"/>
      <c r="AF12" s="76" t="s">
        <v>67</v>
      </c>
      <c r="AG12" s="77">
        <v>11</v>
      </c>
      <c r="AH12" s="82" t="s">
        <v>96</v>
      </c>
      <c r="AI12" s="79">
        <v>11</v>
      </c>
      <c r="AJ12" s="79">
        <v>19</v>
      </c>
      <c r="AK12" s="83">
        <v>24</v>
      </c>
      <c r="AL12" s="81">
        <v>6</v>
      </c>
      <c r="AM12" s="47">
        <v>0</v>
      </c>
      <c r="AN12" s="48"/>
      <c r="AO12" s="40"/>
      <c r="AP12" s="76" t="s">
        <v>46</v>
      </c>
      <c r="AQ12" s="77">
        <v>8</v>
      </c>
      <c r="AR12" s="78" t="s">
        <v>97</v>
      </c>
      <c r="AS12" s="79">
        <v>15</v>
      </c>
      <c r="AT12" s="79">
        <v>21</v>
      </c>
      <c r="AU12" s="80">
        <v>29</v>
      </c>
      <c r="AV12" s="81">
        <v>7</v>
      </c>
      <c r="AW12" s="47">
        <v>0</v>
      </c>
      <c r="AX12" s="48"/>
      <c r="AY12" s="96"/>
      <c r="AZ12" s="76" t="e">
        <v>#N/A</v>
      </c>
      <c r="BA12" s="53">
        <v>8</v>
      </c>
      <c r="BB12" s="105" t="e">
        <v>#N/A</v>
      </c>
      <c r="BC12" s="106" t="e">
        <v>#N/A</v>
      </c>
      <c r="BD12" s="79" t="e">
        <v>#N/A</v>
      </c>
      <c r="BE12" s="80" t="e">
        <v>#N/A</v>
      </c>
      <c r="BF12" s="81" t="e">
        <v>#N/A</v>
      </c>
      <c r="BG12" s="47"/>
      <c r="BI12" s="6"/>
      <c r="BJ12" s="98"/>
      <c r="BK12" s="113"/>
      <c r="BL12" s="113"/>
      <c r="BM12" s="113"/>
      <c r="BO12" s="113"/>
      <c r="BQ12" s="103"/>
      <c r="BR12" s="108">
        <v>8</v>
      </c>
      <c r="BS12" s="76" t="s">
        <v>98</v>
      </c>
      <c r="BT12" s="77">
        <v>3</v>
      </c>
      <c r="BU12" s="78" t="s">
        <v>99</v>
      </c>
      <c r="BV12" s="79">
        <v>5</v>
      </c>
      <c r="BW12" s="79">
        <v>3</v>
      </c>
      <c r="BX12" s="80">
        <v>13</v>
      </c>
      <c r="BY12" s="81">
        <v>-5</v>
      </c>
      <c r="BZ12" s="94">
        <v>8</v>
      </c>
      <c r="CA12" s="95" t="s">
        <v>4</v>
      </c>
      <c r="CB12" s="71"/>
      <c r="CC12" s="58"/>
      <c r="CD12" s="71"/>
      <c r="CE12" s="92"/>
      <c r="CG12" s="58"/>
      <c r="CH12" s="58"/>
    </row>
    <row r="13" spans="1:86" ht="15.75" thickBot="1" x14ac:dyDescent="0.3">
      <c r="A13" s="40"/>
      <c r="B13" s="41" t="s">
        <v>43</v>
      </c>
      <c r="C13" s="42">
        <v>5</v>
      </c>
      <c r="D13" s="43" t="s">
        <v>100</v>
      </c>
      <c r="E13" s="44">
        <v>7</v>
      </c>
      <c r="F13" s="44">
        <v>6</v>
      </c>
      <c r="G13" s="45">
        <v>8</v>
      </c>
      <c r="H13" s="46">
        <v>5</v>
      </c>
      <c r="I13" s="47">
        <v>0</v>
      </c>
      <c r="J13" s="48"/>
      <c r="K13" s="40"/>
      <c r="L13" s="41" t="s">
        <v>83</v>
      </c>
      <c r="M13" s="42">
        <v>5</v>
      </c>
      <c r="N13" s="43" t="s">
        <v>101</v>
      </c>
      <c r="O13" s="44">
        <v>8</v>
      </c>
      <c r="P13" s="44">
        <v>9</v>
      </c>
      <c r="Q13" s="45">
        <v>15</v>
      </c>
      <c r="R13" s="46">
        <v>2</v>
      </c>
      <c r="S13" s="47">
        <v>0</v>
      </c>
      <c r="T13" s="48"/>
      <c r="U13" s="40"/>
      <c r="V13" s="41" t="s">
        <v>56</v>
      </c>
      <c r="W13" s="42">
        <v>1</v>
      </c>
      <c r="X13" s="43" t="s">
        <v>102</v>
      </c>
      <c r="Y13" s="44">
        <v>9</v>
      </c>
      <c r="Z13" s="44">
        <v>10</v>
      </c>
      <c r="AA13" s="45">
        <v>18</v>
      </c>
      <c r="AB13" s="46">
        <v>1</v>
      </c>
      <c r="AC13" s="47">
        <v>0</v>
      </c>
      <c r="AD13" s="48"/>
      <c r="AE13" s="40"/>
      <c r="AF13" s="41" t="s">
        <v>53</v>
      </c>
      <c r="AG13" s="42">
        <v>9</v>
      </c>
      <c r="AH13" s="43" t="s">
        <v>103</v>
      </c>
      <c r="AI13" s="44">
        <v>15</v>
      </c>
      <c r="AJ13" s="44">
        <v>16</v>
      </c>
      <c r="AK13" s="45">
        <v>24</v>
      </c>
      <c r="AL13" s="46">
        <v>7</v>
      </c>
      <c r="AM13" s="47">
        <v>1</v>
      </c>
      <c r="AN13" s="48"/>
      <c r="AO13" s="40"/>
      <c r="AP13" s="41" t="s">
        <v>104</v>
      </c>
      <c r="AQ13" s="42">
        <v>1</v>
      </c>
      <c r="AR13" s="43" t="s">
        <v>105</v>
      </c>
      <c r="AS13" s="44">
        <v>18</v>
      </c>
      <c r="AT13" s="44">
        <v>16</v>
      </c>
      <c r="AU13" s="45">
        <v>27</v>
      </c>
      <c r="AV13" s="46">
        <v>7</v>
      </c>
      <c r="AW13" s="47">
        <v>0</v>
      </c>
      <c r="AX13" s="48"/>
      <c r="AY13" s="96"/>
      <c r="AZ13" s="41" t="e">
        <v>#N/A</v>
      </c>
      <c r="BA13" s="53">
        <v>9</v>
      </c>
      <c r="BB13" s="43" t="e">
        <v>#N/A</v>
      </c>
      <c r="BC13" s="97" t="e">
        <v>#N/A</v>
      </c>
      <c r="BD13" s="44" t="e">
        <v>#N/A</v>
      </c>
      <c r="BE13" s="45" t="e">
        <v>#N/A</v>
      </c>
      <c r="BF13" s="46" t="e">
        <v>#N/A</v>
      </c>
      <c r="BG13" s="47"/>
      <c r="BI13" s="6"/>
      <c r="BJ13" s="98"/>
      <c r="BK13" s="114" t="s">
        <v>31</v>
      </c>
      <c r="BL13" s="62" t="s">
        <v>106</v>
      </c>
      <c r="BM13" s="63"/>
      <c r="BO13" s="115" t="s">
        <v>34</v>
      </c>
      <c r="BQ13" s="103"/>
      <c r="BR13" s="108">
        <v>9</v>
      </c>
      <c r="BS13" s="41" t="s">
        <v>67</v>
      </c>
      <c r="BT13" s="42">
        <v>16</v>
      </c>
      <c r="BU13" s="67" t="s">
        <v>107</v>
      </c>
      <c r="BV13" s="44">
        <v>5</v>
      </c>
      <c r="BW13" s="44">
        <v>4</v>
      </c>
      <c r="BX13" s="68">
        <v>9</v>
      </c>
      <c r="BY13" s="46">
        <v>0</v>
      </c>
      <c r="BZ13" s="69">
        <v>9</v>
      </c>
      <c r="CA13" s="70" t="s">
        <v>1</v>
      </c>
      <c r="CB13" s="71"/>
      <c r="CC13" s="58"/>
      <c r="CD13" s="71"/>
      <c r="CE13" s="92"/>
      <c r="CG13" s="58"/>
      <c r="CH13" s="58"/>
    </row>
    <row r="14" spans="1:86" ht="15.75" thickBot="1" x14ac:dyDescent="0.3">
      <c r="A14" s="40"/>
      <c r="B14" s="76" t="s">
        <v>85</v>
      </c>
      <c r="C14" s="77">
        <v>11</v>
      </c>
      <c r="D14" s="82" t="s">
        <v>108</v>
      </c>
      <c r="E14" s="79">
        <v>7</v>
      </c>
      <c r="F14" s="79">
        <v>10</v>
      </c>
      <c r="G14" s="83">
        <v>12</v>
      </c>
      <c r="H14" s="81">
        <v>5</v>
      </c>
      <c r="I14" s="47">
        <v>0</v>
      </c>
      <c r="J14" s="48"/>
      <c r="K14" s="40"/>
      <c r="L14" s="76" t="s">
        <v>109</v>
      </c>
      <c r="M14" s="77">
        <v>13</v>
      </c>
      <c r="N14" s="82" t="s">
        <v>110</v>
      </c>
      <c r="O14" s="79">
        <v>8</v>
      </c>
      <c r="P14" s="79">
        <v>11</v>
      </c>
      <c r="Q14" s="83">
        <v>16</v>
      </c>
      <c r="R14" s="81">
        <v>3</v>
      </c>
      <c r="S14" s="47">
        <v>0</v>
      </c>
      <c r="T14" s="48"/>
      <c r="U14" s="40"/>
      <c r="V14" s="76" t="s">
        <v>83</v>
      </c>
      <c r="W14" s="77">
        <v>16</v>
      </c>
      <c r="X14" s="78" t="s">
        <v>111</v>
      </c>
      <c r="Y14" s="79">
        <v>9</v>
      </c>
      <c r="Z14" s="79">
        <v>14</v>
      </c>
      <c r="AA14" s="80">
        <v>22</v>
      </c>
      <c r="AB14" s="81">
        <v>1</v>
      </c>
      <c r="AC14" s="47">
        <v>0</v>
      </c>
      <c r="AD14" s="48"/>
      <c r="AE14" s="40"/>
      <c r="AF14" s="76" t="s">
        <v>27</v>
      </c>
      <c r="AG14" s="77">
        <v>21</v>
      </c>
      <c r="AH14" s="82" t="s">
        <v>112</v>
      </c>
      <c r="AI14" s="79">
        <v>16</v>
      </c>
      <c r="AJ14" s="79">
        <v>18</v>
      </c>
      <c r="AK14" s="83">
        <v>27</v>
      </c>
      <c r="AL14" s="81">
        <v>7</v>
      </c>
      <c r="AM14" s="47">
        <v>0</v>
      </c>
      <c r="AN14" s="48"/>
      <c r="AO14" s="40"/>
      <c r="AP14" s="76" t="s">
        <v>37</v>
      </c>
      <c r="AQ14" s="77">
        <v>2</v>
      </c>
      <c r="AR14" s="78" t="s">
        <v>113</v>
      </c>
      <c r="AS14" s="79">
        <v>18</v>
      </c>
      <c r="AT14" s="79">
        <v>17</v>
      </c>
      <c r="AU14" s="80">
        <v>27</v>
      </c>
      <c r="AV14" s="81">
        <v>8</v>
      </c>
      <c r="AW14" s="47">
        <v>0</v>
      </c>
      <c r="AX14" s="48"/>
      <c r="AY14" s="96"/>
      <c r="AZ14" s="76" t="e">
        <v>#N/A</v>
      </c>
      <c r="BA14" s="53">
        <v>10</v>
      </c>
      <c r="BB14" s="105" t="e">
        <v>#N/A</v>
      </c>
      <c r="BC14" s="106" t="e">
        <v>#N/A</v>
      </c>
      <c r="BD14" s="79" t="e">
        <v>#N/A</v>
      </c>
      <c r="BE14" s="80" t="e">
        <v>#N/A</v>
      </c>
      <c r="BF14" s="81" t="e">
        <v>#N/A</v>
      </c>
      <c r="BG14" s="47"/>
      <c r="BI14" s="6"/>
      <c r="BJ14" s="103"/>
      <c r="BK14" s="89">
        <v>4</v>
      </c>
      <c r="BL14" s="100" t="s">
        <v>93</v>
      </c>
      <c r="BM14" s="116" t="s">
        <v>114</v>
      </c>
      <c r="BO14" s="102"/>
      <c r="BP14" s="8"/>
      <c r="BQ14" s="103"/>
      <c r="BR14" s="108">
        <v>10</v>
      </c>
      <c r="BS14" s="76" t="s">
        <v>83</v>
      </c>
      <c r="BT14" s="77">
        <v>3</v>
      </c>
      <c r="BU14" s="78" t="s">
        <v>115</v>
      </c>
      <c r="BV14" s="79">
        <v>8</v>
      </c>
      <c r="BW14" s="79">
        <v>1</v>
      </c>
      <c r="BX14" s="80">
        <v>3</v>
      </c>
      <c r="BY14" s="81">
        <v>6</v>
      </c>
      <c r="BZ14" s="94">
        <v>9</v>
      </c>
      <c r="CA14" s="95" t="s">
        <v>1</v>
      </c>
      <c r="CB14" s="71"/>
      <c r="CC14" s="58"/>
      <c r="CD14" s="71"/>
      <c r="CE14" s="92"/>
      <c r="CG14" s="58"/>
      <c r="CH14" s="58"/>
    </row>
    <row r="15" spans="1:86" ht="15.75" thickBot="1" x14ac:dyDescent="0.3">
      <c r="A15" s="40"/>
      <c r="B15" s="41" t="s">
        <v>98</v>
      </c>
      <c r="C15" s="42">
        <v>6</v>
      </c>
      <c r="D15" s="67" t="s">
        <v>116</v>
      </c>
      <c r="E15" s="44">
        <v>6</v>
      </c>
      <c r="F15" s="44">
        <v>9</v>
      </c>
      <c r="G15" s="68">
        <v>8</v>
      </c>
      <c r="H15" s="46">
        <v>7</v>
      </c>
      <c r="I15" s="47">
        <v>0</v>
      </c>
      <c r="J15" s="48"/>
      <c r="K15" s="40"/>
      <c r="L15" s="41" t="s">
        <v>41</v>
      </c>
      <c r="M15" s="42">
        <v>6</v>
      </c>
      <c r="N15" s="67" t="s">
        <v>117</v>
      </c>
      <c r="O15" s="44">
        <v>8</v>
      </c>
      <c r="P15" s="44">
        <v>11</v>
      </c>
      <c r="Q15" s="68">
        <v>15</v>
      </c>
      <c r="R15" s="46">
        <v>4</v>
      </c>
      <c r="S15" s="47">
        <v>1</v>
      </c>
      <c r="T15" s="48"/>
      <c r="U15" s="40"/>
      <c r="V15" s="41" t="s">
        <v>25</v>
      </c>
      <c r="W15" s="42">
        <v>6</v>
      </c>
      <c r="X15" s="67" t="s">
        <v>118</v>
      </c>
      <c r="Y15" s="44">
        <v>11</v>
      </c>
      <c r="Z15" s="44">
        <v>10</v>
      </c>
      <c r="AA15" s="68">
        <v>19</v>
      </c>
      <c r="AB15" s="46">
        <v>2</v>
      </c>
      <c r="AC15" s="47">
        <v>0</v>
      </c>
      <c r="AD15" s="48"/>
      <c r="AE15" s="40"/>
      <c r="AF15" s="41" t="s">
        <v>119</v>
      </c>
      <c r="AG15" s="42">
        <v>22</v>
      </c>
      <c r="AH15" s="67" t="s">
        <v>120</v>
      </c>
      <c r="AI15" s="44">
        <v>10</v>
      </c>
      <c r="AJ15" s="44">
        <v>25</v>
      </c>
      <c r="AK15" s="68">
        <v>27</v>
      </c>
      <c r="AL15" s="46">
        <v>8</v>
      </c>
      <c r="AM15" s="47">
        <v>0</v>
      </c>
      <c r="AN15" s="48"/>
      <c r="AO15" s="40"/>
      <c r="AP15" s="41" t="s">
        <v>53</v>
      </c>
      <c r="AQ15" s="42">
        <v>14</v>
      </c>
      <c r="AR15" s="67" t="s">
        <v>121</v>
      </c>
      <c r="AS15" s="44">
        <v>23</v>
      </c>
      <c r="AT15" s="44">
        <v>17</v>
      </c>
      <c r="AU15" s="68">
        <v>32</v>
      </c>
      <c r="AV15" s="46">
        <v>8</v>
      </c>
      <c r="AW15" s="47">
        <v>1</v>
      </c>
      <c r="AX15" s="48"/>
      <c r="AY15" s="96"/>
      <c r="AZ15" s="41" t="e">
        <v>#N/A</v>
      </c>
      <c r="BA15" s="53">
        <v>11</v>
      </c>
      <c r="BB15" s="43" t="e">
        <v>#N/A</v>
      </c>
      <c r="BC15" s="97" t="e">
        <v>#N/A</v>
      </c>
      <c r="BD15" s="44" t="e">
        <v>#N/A</v>
      </c>
      <c r="BE15" s="45" t="e">
        <v>#N/A</v>
      </c>
      <c r="BF15" s="46" t="e">
        <v>#N/A</v>
      </c>
      <c r="BG15" s="47"/>
      <c r="BI15" s="6"/>
      <c r="BJ15" s="103"/>
      <c r="BK15" s="89">
        <v>7</v>
      </c>
      <c r="BL15" s="90" t="s">
        <v>116</v>
      </c>
      <c r="BM15" s="91" t="s">
        <v>122</v>
      </c>
      <c r="BO15" s="102"/>
      <c r="BP15" s="8"/>
      <c r="BQ15" s="103"/>
      <c r="BR15" s="108">
        <v>11</v>
      </c>
      <c r="BS15" s="41" t="s">
        <v>123</v>
      </c>
      <c r="BT15" s="42">
        <v>9</v>
      </c>
      <c r="BU15" s="67" t="s">
        <v>124</v>
      </c>
      <c r="BV15" s="44">
        <v>2</v>
      </c>
      <c r="BW15" s="44">
        <v>8</v>
      </c>
      <c r="BX15" s="68">
        <v>7</v>
      </c>
      <c r="BY15" s="46">
        <v>3</v>
      </c>
      <c r="BZ15" s="69">
        <v>10</v>
      </c>
      <c r="CA15" s="70" t="s">
        <v>1</v>
      </c>
      <c r="CB15" s="71"/>
      <c r="CD15" s="71"/>
      <c r="CE15" s="92"/>
    </row>
    <row r="16" spans="1:86" ht="15.75" thickBot="1" x14ac:dyDescent="0.3">
      <c r="A16" s="40"/>
      <c r="B16" s="76" t="s">
        <v>20</v>
      </c>
      <c r="C16" s="77">
        <v>10</v>
      </c>
      <c r="D16" s="78" t="s">
        <v>125</v>
      </c>
      <c r="E16" s="79">
        <v>11</v>
      </c>
      <c r="F16" s="79">
        <v>7</v>
      </c>
      <c r="G16" s="80">
        <v>11</v>
      </c>
      <c r="H16" s="81">
        <v>7</v>
      </c>
      <c r="I16" s="47">
        <v>0</v>
      </c>
      <c r="J16" s="48"/>
      <c r="K16" s="40"/>
      <c r="L16" s="76" t="s">
        <v>43</v>
      </c>
      <c r="M16" s="77">
        <v>2</v>
      </c>
      <c r="N16" s="78" t="s">
        <v>126</v>
      </c>
      <c r="O16" s="79">
        <v>9</v>
      </c>
      <c r="P16" s="79">
        <v>11</v>
      </c>
      <c r="Q16" s="80">
        <v>15</v>
      </c>
      <c r="R16" s="81">
        <v>5</v>
      </c>
      <c r="S16" s="47">
        <v>0</v>
      </c>
      <c r="T16" s="48"/>
      <c r="U16" s="40"/>
      <c r="V16" s="76" t="s">
        <v>123</v>
      </c>
      <c r="W16" s="77">
        <v>12</v>
      </c>
      <c r="X16" s="78" t="s">
        <v>127</v>
      </c>
      <c r="Y16" s="79">
        <v>9</v>
      </c>
      <c r="Z16" s="79">
        <v>13</v>
      </c>
      <c r="AA16" s="80">
        <v>20</v>
      </c>
      <c r="AB16" s="81">
        <v>2</v>
      </c>
      <c r="AC16" s="47">
        <v>0</v>
      </c>
      <c r="AD16" s="48"/>
      <c r="AE16" s="40"/>
      <c r="AF16" s="76" t="s">
        <v>23</v>
      </c>
      <c r="AG16" s="77">
        <v>15</v>
      </c>
      <c r="AH16" s="82" t="s">
        <v>128</v>
      </c>
      <c r="AI16" s="79">
        <v>18</v>
      </c>
      <c r="AJ16" s="79">
        <v>16</v>
      </c>
      <c r="AK16" s="83">
        <v>25</v>
      </c>
      <c r="AL16" s="81">
        <v>9</v>
      </c>
      <c r="AM16" s="47">
        <v>0</v>
      </c>
      <c r="AN16" s="48"/>
      <c r="AO16" s="40"/>
      <c r="AP16" s="76" t="s">
        <v>72</v>
      </c>
      <c r="AQ16" s="77">
        <v>19</v>
      </c>
      <c r="AR16" s="82" t="s">
        <v>129</v>
      </c>
      <c r="AS16" s="79">
        <v>18</v>
      </c>
      <c r="AT16" s="79">
        <v>25</v>
      </c>
      <c r="AU16" s="83">
        <v>35</v>
      </c>
      <c r="AV16" s="81">
        <v>8</v>
      </c>
      <c r="AW16" s="47">
        <v>1</v>
      </c>
      <c r="AX16" s="48"/>
      <c r="AY16" s="96"/>
      <c r="AZ16" s="76" t="e">
        <v>#N/A</v>
      </c>
      <c r="BA16" s="53">
        <v>12</v>
      </c>
      <c r="BB16" s="105" t="e">
        <v>#N/A</v>
      </c>
      <c r="BC16" s="106" t="e">
        <v>#N/A</v>
      </c>
      <c r="BD16" s="79" t="e">
        <v>#N/A</v>
      </c>
      <c r="BE16" s="80" t="e">
        <v>#N/A</v>
      </c>
      <c r="BF16" s="81" t="e">
        <v>#N/A</v>
      </c>
      <c r="BG16" s="47"/>
      <c r="BI16" s="6"/>
      <c r="BJ16" s="103"/>
      <c r="BK16" s="89">
        <v>12</v>
      </c>
      <c r="BL16" s="90" t="s">
        <v>130</v>
      </c>
      <c r="BM16" s="91" t="s">
        <v>131</v>
      </c>
      <c r="BO16" s="102"/>
      <c r="BP16" s="8"/>
      <c r="BQ16" s="103"/>
      <c r="BR16" s="108">
        <v>12</v>
      </c>
      <c r="BS16" s="76" t="s">
        <v>88</v>
      </c>
      <c r="BT16" s="77">
        <v>7</v>
      </c>
      <c r="BU16" s="82" t="s">
        <v>100</v>
      </c>
      <c r="BV16" s="79">
        <v>5</v>
      </c>
      <c r="BW16" s="79">
        <v>5</v>
      </c>
      <c r="BX16" s="83">
        <v>5</v>
      </c>
      <c r="BY16" s="81">
        <v>5</v>
      </c>
      <c r="BZ16" s="94">
        <v>10</v>
      </c>
      <c r="CA16" s="95" t="s">
        <v>1</v>
      </c>
      <c r="CB16" s="71"/>
      <c r="CD16" s="71"/>
      <c r="CE16" s="92"/>
    </row>
    <row r="17" spans="1:83" ht="15.75" thickBot="1" x14ac:dyDescent="0.3">
      <c r="A17" s="112"/>
      <c r="B17" s="41" t="s">
        <v>83</v>
      </c>
      <c r="C17" s="42">
        <v>1</v>
      </c>
      <c r="D17" s="43" t="s">
        <v>115</v>
      </c>
      <c r="E17" s="44">
        <v>6</v>
      </c>
      <c r="F17" s="44">
        <v>5</v>
      </c>
      <c r="G17" s="45">
        <v>3</v>
      </c>
      <c r="H17" s="46">
        <v>8</v>
      </c>
      <c r="I17" s="47">
        <v>0</v>
      </c>
      <c r="J17" s="48"/>
      <c r="K17" s="40"/>
      <c r="L17" s="41" t="s">
        <v>98</v>
      </c>
      <c r="M17" s="42">
        <v>8</v>
      </c>
      <c r="N17" s="67" t="s">
        <v>132</v>
      </c>
      <c r="O17" s="44">
        <v>9</v>
      </c>
      <c r="P17" s="44">
        <v>11</v>
      </c>
      <c r="Q17" s="68">
        <v>15</v>
      </c>
      <c r="R17" s="46">
        <v>5</v>
      </c>
      <c r="S17" s="47">
        <v>0</v>
      </c>
      <c r="T17" s="48"/>
      <c r="U17" s="40"/>
      <c r="V17" s="41" t="s">
        <v>104</v>
      </c>
      <c r="W17" s="42">
        <v>8</v>
      </c>
      <c r="X17" s="67" t="s">
        <v>133</v>
      </c>
      <c r="Y17" s="44">
        <v>12</v>
      </c>
      <c r="Z17" s="44">
        <v>12</v>
      </c>
      <c r="AA17" s="68">
        <v>20</v>
      </c>
      <c r="AB17" s="46">
        <v>4</v>
      </c>
      <c r="AC17" s="47">
        <v>0</v>
      </c>
      <c r="AD17" s="48"/>
      <c r="AE17" s="40"/>
      <c r="AF17" s="41" t="s">
        <v>119</v>
      </c>
      <c r="AG17" s="42">
        <v>13</v>
      </c>
      <c r="AH17" s="43" t="s">
        <v>134</v>
      </c>
      <c r="AI17" s="44">
        <v>17</v>
      </c>
      <c r="AJ17" s="44">
        <v>18</v>
      </c>
      <c r="AK17" s="45">
        <v>25</v>
      </c>
      <c r="AL17" s="46">
        <v>10</v>
      </c>
      <c r="AM17" s="47">
        <v>0</v>
      </c>
      <c r="AN17" s="48"/>
      <c r="AO17" s="40"/>
      <c r="AP17" s="41" t="s">
        <v>123</v>
      </c>
      <c r="AQ17" s="42">
        <v>22</v>
      </c>
      <c r="AR17" s="67" t="s">
        <v>135</v>
      </c>
      <c r="AS17" s="44">
        <v>19</v>
      </c>
      <c r="AT17" s="44">
        <v>25</v>
      </c>
      <c r="AU17" s="68">
        <v>36</v>
      </c>
      <c r="AV17" s="46">
        <v>8</v>
      </c>
      <c r="AW17" s="47">
        <v>0</v>
      </c>
      <c r="AX17" s="48"/>
      <c r="AY17" s="96"/>
      <c r="AZ17" s="41" t="e">
        <v>#N/A</v>
      </c>
      <c r="BA17" s="53">
        <v>13</v>
      </c>
      <c r="BB17" s="43" t="e">
        <v>#N/A</v>
      </c>
      <c r="BC17" s="97" t="e">
        <v>#N/A</v>
      </c>
      <c r="BD17" s="44" t="e">
        <v>#N/A</v>
      </c>
      <c r="BE17" s="45" t="e">
        <v>#N/A</v>
      </c>
      <c r="BF17" s="46" t="e">
        <v>#N/A</v>
      </c>
      <c r="BG17" s="47"/>
      <c r="BI17" s="6"/>
      <c r="BJ17" s="103"/>
      <c r="BK17" s="89">
        <v>16</v>
      </c>
      <c r="BL17" s="90" t="s">
        <v>78</v>
      </c>
      <c r="BM17" s="91" t="s">
        <v>136</v>
      </c>
      <c r="BO17" s="102"/>
      <c r="BP17" s="8"/>
      <c r="BQ17" s="103"/>
      <c r="BR17" s="108">
        <v>13</v>
      </c>
      <c r="BS17" s="41" t="s">
        <v>85</v>
      </c>
      <c r="BT17" s="42">
        <v>12</v>
      </c>
      <c r="BU17" s="67" t="s">
        <v>57</v>
      </c>
      <c r="BV17" s="44">
        <v>3</v>
      </c>
      <c r="BW17" s="44">
        <v>8</v>
      </c>
      <c r="BX17" s="68">
        <v>14</v>
      </c>
      <c r="BY17" s="46">
        <v>-3</v>
      </c>
      <c r="BZ17" s="69">
        <v>11</v>
      </c>
      <c r="CA17" s="70" t="s">
        <v>4</v>
      </c>
      <c r="CB17" s="71"/>
      <c r="CD17" s="71"/>
      <c r="CE17" s="92"/>
    </row>
    <row r="18" spans="1:83" ht="15.75" thickBot="1" x14ac:dyDescent="0.3">
      <c r="A18" s="40"/>
      <c r="B18" s="76" t="s">
        <v>37</v>
      </c>
      <c r="C18" s="77">
        <v>13</v>
      </c>
      <c r="D18" s="82" t="s">
        <v>137</v>
      </c>
      <c r="E18" s="79">
        <v>11</v>
      </c>
      <c r="F18" s="79">
        <v>9</v>
      </c>
      <c r="G18" s="83">
        <v>12</v>
      </c>
      <c r="H18" s="81">
        <v>8</v>
      </c>
      <c r="I18" s="47">
        <v>0</v>
      </c>
      <c r="J18" s="48"/>
      <c r="K18" s="40"/>
      <c r="L18" s="76" t="s">
        <v>88</v>
      </c>
      <c r="M18" s="77">
        <v>12</v>
      </c>
      <c r="N18" s="78" t="s">
        <v>138</v>
      </c>
      <c r="O18" s="79">
        <v>10</v>
      </c>
      <c r="P18" s="79">
        <v>11</v>
      </c>
      <c r="Q18" s="80">
        <v>16</v>
      </c>
      <c r="R18" s="81">
        <v>5</v>
      </c>
      <c r="S18" s="47">
        <v>0</v>
      </c>
      <c r="T18" s="48"/>
      <c r="U18" s="40"/>
      <c r="V18" s="76" t="s">
        <v>98</v>
      </c>
      <c r="W18" s="77">
        <v>4</v>
      </c>
      <c r="X18" s="78" t="s">
        <v>139</v>
      </c>
      <c r="Y18" s="79">
        <v>9</v>
      </c>
      <c r="Z18" s="79">
        <v>16</v>
      </c>
      <c r="AA18" s="80">
        <v>18</v>
      </c>
      <c r="AB18" s="81">
        <v>7</v>
      </c>
      <c r="AC18" s="47">
        <v>0</v>
      </c>
      <c r="AD18" s="48"/>
      <c r="AE18" s="40"/>
      <c r="AF18" s="76" t="s">
        <v>140</v>
      </c>
      <c r="AG18" s="77">
        <v>17</v>
      </c>
      <c r="AH18" s="82" t="s">
        <v>141</v>
      </c>
      <c r="AI18" s="79">
        <v>19</v>
      </c>
      <c r="AJ18" s="79">
        <v>16</v>
      </c>
      <c r="AK18" s="83">
        <v>25</v>
      </c>
      <c r="AL18" s="81">
        <v>10</v>
      </c>
      <c r="AM18" s="47">
        <v>1</v>
      </c>
      <c r="AN18" s="48"/>
      <c r="AO18" s="40"/>
      <c r="AP18" s="76" t="s">
        <v>56</v>
      </c>
      <c r="AQ18" s="77">
        <v>6</v>
      </c>
      <c r="AR18" s="78" t="s">
        <v>142</v>
      </c>
      <c r="AS18" s="79">
        <v>17</v>
      </c>
      <c r="AT18" s="79">
        <v>21</v>
      </c>
      <c r="AU18" s="80">
        <v>28</v>
      </c>
      <c r="AV18" s="81">
        <v>10</v>
      </c>
      <c r="AW18" s="47">
        <v>0</v>
      </c>
      <c r="AX18" s="48"/>
      <c r="AY18" s="96"/>
      <c r="AZ18" s="76" t="e">
        <v>#N/A</v>
      </c>
      <c r="BA18" s="53">
        <v>14</v>
      </c>
      <c r="BB18" s="105" t="e">
        <v>#N/A</v>
      </c>
      <c r="BC18" s="106" t="e">
        <v>#N/A</v>
      </c>
      <c r="BD18" s="79" t="e">
        <v>#N/A</v>
      </c>
      <c r="BE18" s="80" t="e">
        <v>#N/A</v>
      </c>
      <c r="BF18" s="81" t="e">
        <v>#N/A</v>
      </c>
      <c r="BG18" s="47"/>
      <c r="BI18" s="6"/>
      <c r="BJ18" s="103"/>
      <c r="BK18" s="109"/>
      <c r="BL18" s="110"/>
      <c r="BM18" s="111"/>
      <c r="BO18" s="102"/>
      <c r="BQ18" s="103"/>
      <c r="BR18" s="108">
        <v>14</v>
      </c>
      <c r="BS18" s="76" t="s">
        <v>46</v>
      </c>
      <c r="BT18" s="77">
        <v>7</v>
      </c>
      <c r="BU18" s="78" t="s">
        <v>137</v>
      </c>
      <c r="BV18" s="79">
        <v>6</v>
      </c>
      <c r="BW18" s="79">
        <v>5</v>
      </c>
      <c r="BX18" s="80">
        <v>13</v>
      </c>
      <c r="BY18" s="81">
        <v>-2</v>
      </c>
      <c r="BZ18" s="94">
        <v>11</v>
      </c>
      <c r="CA18" s="95" t="s">
        <v>4</v>
      </c>
      <c r="CB18" s="71"/>
      <c r="CD18" s="71"/>
      <c r="CE18" s="92"/>
    </row>
    <row r="19" spans="1:83" ht="15.75" thickBot="1" x14ac:dyDescent="0.3">
      <c r="A19" s="40"/>
      <c r="B19" s="41" t="s">
        <v>85</v>
      </c>
      <c r="C19" s="42">
        <v>17</v>
      </c>
      <c r="D19" s="43" t="s">
        <v>143</v>
      </c>
      <c r="E19" s="44">
        <v>8</v>
      </c>
      <c r="F19" s="44">
        <v>15</v>
      </c>
      <c r="G19" s="45">
        <v>14</v>
      </c>
      <c r="H19" s="46">
        <v>9</v>
      </c>
      <c r="I19" s="47">
        <v>0</v>
      </c>
      <c r="J19" s="48"/>
      <c r="K19" s="40"/>
      <c r="L19" s="41" t="s">
        <v>23</v>
      </c>
      <c r="M19" s="42">
        <v>15</v>
      </c>
      <c r="N19" s="43" t="s">
        <v>144</v>
      </c>
      <c r="O19" s="44">
        <v>9</v>
      </c>
      <c r="P19" s="44">
        <v>13</v>
      </c>
      <c r="Q19" s="45">
        <v>17</v>
      </c>
      <c r="R19" s="46">
        <v>5</v>
      </c>
      <c r="S19" s="47">
        <v>0</v>
      </c>
      <c r="T19" s="48"/>
      <c r="U19" s="40"/>
      <c r="V19" s="41" t="s">
        <v>53</v>
      </c>
      <c r="W19" s="42">
        <v>13</v>
      </c>
      <c r="X19" s="43" t="s">
        <v>145</v>
      </c>
      <c r="Y19" s="44">
        <v>16</v>
      </c>
      <c r="Z19" s="44">
        <v>14</v>
      </c>
      <c r="AA19" s="45">
        <v>21</v>
      </c>
      <c r="AB19" s="46">
        <v>9</v>
      </c>
      <c r="AC19" s="47">
        <v>1</v>
      </c>
      <c r="AD19" s="48"/>
      <c r="AE19" s="40"/>
      <c r="AF19" s="41" t="s">
        <v>109</v>
      </c>
      <c r="AG19" s="42">
        <v>19</v>
      </c>
      <c r="AH19" s="43" t="s">
        <v>146</v>
      </c>
      <c r="AI19" s="44">
        <v>20</v>
      </c>
      <c r="AJ19" s="44">
        <v>16</v>
      </c>
      <c r="AK19" s="45">
        <v>26</v>
      </c>
      <c r="AL19" s="46">
        <v>10</v>
      </c>
      <c r="AM19" s="47">
        <v>0</v>
      </c>
      <c r="AN19" s="48"/>
      <c r="AO19" s="40"/>
      <c r="AP19" s="41" t="s">
        <v>119</v>
      </c>
      <c r="AQ19" s="42">
        <v>16</v>
      </c>
      <c r="AR19" s="67" t="s">
        <v>147</v>
      </c>
      <c r="AS19" s="44">
        <v>23</v>
      </c>
      <c r="AT19" s="44">
        <v>21</v>
      </c>
      <c r="AU19" s="68">
        <v>34</v>
      </c>
      <c r="AV19" s="46">
        <v>10</v>
      </c>
      <c r="AW19" s="47">
        <v>0</v>
      </c>
      <c r="AX19" s="48"/>
      <c r="AY19" s="96"/>
      <c r="AZ19" s="41" t="e">
        <v>#N/A</v>
      </c>
      <c r="BA19" s="53">
        <v>15</v>
      </c>
      <c r="BB19" s="43" t="e">
        <v>#N/A</v>
      </c>
      <c r="BC19" s="97" t="e">
        <v>#N/A</v>
      </c>
      <c r="BD19" s="44" t="e">
        <v>#N/A</v>
      </c>
      <c r="BE19" s="45" t="e">
        <v>#N/A</v>
      </c>
      <c r="BF19" s="46" t="e">
        <v>#N/A</v>
      </c>
      <c r="BG19" s="47"/>
      <c r="BI19" s="6"/>
      <c r="BJ19" s="103"/>
      <c r="BK19" s="103"/>
      <c r="BL19" s="103"/>
      <c r="BM19" s="103"/>
      <c r="BO19" s="103"/>
      <c r="BQ19" s="103"/>
      <c r="BR19" s="108">
        <v>15</v>
      </c>
      <c r="BS19" s="41" t="s">
        <v>27</v>
      </c>
      <c r="BT19" s="42">
        <v>21</v>
      </c>
      <c r="BU19" s="43" t="s">
        <v>148</v>
      </c>
      <c r="BV19" s="44">
        <v>5</v>
      </c>
      <c r="BW19" s="44">
        <v>7</v>
      </c>
      <c r="BX19" s="45">
        <v>10</v>
      </c>
      <c r="BY19" s="46">
        <v>2</v>
      </c>
      <c r="BZ19" s="69">
        <v>12</v>
      </c>
      <c r="CA19" s="70" t="s">
        <v>1</v>
      </c>
      <c r="CB19" s="71"/>
      <c r="CD19" s="71"/>
      <c r="CE19" s="92"/>
    </row>
    <row r="20" spans="1:83" ht="15.75" thickBot="1" x14ac:dyDescent="0.3">
      <c r="A20" s="40"/>
      <c r="B20" s="76" t="s">
        <v>63</v>
      </c>
      <c r="C20" s="77">
        <v>14</v>
      </c>
      <c r="D20" s="78" t="s">
        <v>149</v>
      </c>
      <c r="E20" s="79">
        <v>13</v>
      </c>
      <c r="F20" s="79">
        <v>10</v>
      </c>
      <c r="G20" s="80">
        <v>13</v>
      </c>
      <c r="H20" s="81">
        <v>10</v>
      </c>
      <c r="I20" s="47">
        <v>1</v>
      </c>
      <c r="J20" s="48"/>
      <c r="K20" s="40"/>
      <c r="L20" s="76" t="s">
        <v>80</v>
      </c>
      <c r="M20" s="77">
        <v>18</v>
      </c>
      <c r="N20" s="78" t="s">
        <v>150</v>
      </c>
      <c r="O20" s="79">
        <v>11</v>
      </c>
      <c r="P20" s="79">
        <v>13</v>
      </c>
      <c r="Q20" s="80">
        <v>17</v>
      </c>
      <c r="R20" s="81">
        <v>7</v>
      </c>
      <c r="S20" s="47">
        <v>2</v>
      </c>
      <c r="T20" s="48"/>
      <c r="U20" s="40"/>
      <c r="V20" s="76" t="s">
        <v>72</v>
      </c>
      <c r="W20" s="77">
        <v>14</v>
      </c>
      <c r="X20" s="78" t="s">
        <v>151</v>
      </c>
      <c r="Y20" s="79">
        <v>17</v>
      </c>
      <c r="Z20" s="79">
        <v>13</v>
      </c>
      <c r="AA20" s="80">
        <v>21</v>
      </c>
      <c r="AB20" s="81">
        <v>9</v>
      </c>
      <c r="AC20" s="47">
        <v>1</v>
      </c>
      <c r="AD20" s="48"/>
      <c r="AE20" s="40"/>
      <c r="AF20" s="76" t="s">
        <v>35</v>
      </c>
      <c r="AG20" s="77">
        <v>5</v>
      </c>
      <c r="AH20" s="82" t="s">
        <v>152</v>
      </c>
      <c r="AI20" s="79">
        <v>17</v>
      </c>
      <c r="AJ20" s="79">
        <v>17</v>
      </c>
      <c r="AK20" s="83">
        <v>23</v>
      </c>
      <c r="AL20" s="81">
        <v>11</v>
      </c>
      <c r="AM20" s="47">
        <v>1</v>
      </c>
      <c r="AN20" s="48"/>
      <c r="AO20" s="40"/>
      <c r="AP20" s="76" t="s">
        <v>119</v>
      </c>
      <c r="AQ20" s="77">
        <v>15</v>
      </c>
      <c r="AR20" s="82" t="s">
        <v>153</v>
      </c>
      <c r="AS20" s="79">
        <v>22</v>
      </c>
      <c r="AT20" s="79">
        <v>22</v>
      </c>
      <c r="AU20" s="83">
        <v>33</v>
      </c>
      <c r="AV20" s="81">
        <v>11</v>
      </c>
      <c r="AW20" s="47">
        <v>0</v>
      </c>
      <c r="AX20" s="48"/>
      <c r="AY20" s="96"/>
      <c r="AZ20" s="76" t="e">
        <v>#N/A</v>
      </c>
      <c r="BA20" s="53">
        <v>16</v>
      </c>
      <c r="BB20" s="105" t="e">
        <v>#N/A</v>
      </c>
      <c r="BC20" s="106" t="e">
        <v>#N/A</v>
      </c>
      <c r="BD20" s="79" t="e">
        <v>#N/A</v>
      </c>
      <c r="BE20" s="80" t="e">
        <v>#N/A</v>
      </c>
      <c r="BF20" s="81" t="e">
        <v>#N/A</v>
      </c>
      <c r="BG20" s="47"/>
      <c r="BI20" s="6"/>
      <c r="BJ20" s="103"/>
      <c r="BK20" s="102"/>
      <c r="BL20" s="103"/>
      <c r="BM20" s="103"/>
      <c r="BO20" s="3"/>
      <c r="BQ20" s="103"/>
      <c r="BR20" s="108">
        <v>16</v>
      </c>
      <c r="BS20" s="76" t="s">
        <v>72</v>
      </c>
      <c r="BT20" s="77">
        <v>23</v>
      </c>
      <c r="BU20" s="82" t="s">
        <v>154</v>
      </c>
      <c r="BV20" s="79">
        <v>4</v>
      </c>
      <c r="BW20" s="79">
        <v>8</v>
      </c>
      <c r="BX20" s="83">
        <v>10</v>
      </c>
      <c r="BY20" s="81">
        <v>2</v>
      </c>
      <c r="BZ20" s="94">
        <v>12</v>
      </c>
      <c r="CA20" s="95" t="s">
        <v>1</v>
      </c>
      <c r="CB20" s="71"/>
      <c r="CD20" s="71"/>
      <c r="CE20" s="92"/>
    </row>
    <row r="21" spans="1:83" ht="15.75" thickBot="1" x14ac:dyDescent="0.3">
      <c r="A21" s="40"/>
      <c r="B21" s="41" t="s">
        <v>75</v>
      </c>
      <c r="C21" s="42">
        <v>4</v>
      </c>
      <c r="D21" s="67" t="s">
        <v>155</v>
      </c>
      <c r="E21" s="44">
        <v>6</v>
      </c>
      <c r="F21" s="44">
        <v>13</v>
      </c>
      <c r="G21" s="68">
        <v>8</v>
      </c>
      <c r="H21" s="46">
        <v>11</v>
      </c>
      <c r="I21" s="47">
        <v>0</v>
      </c>
      <c r="J21" s="48"/>
      <c r="K21" s="40"/>
      <c r="L21" s="41" t="s">
        <v>25</v>
      </c>
      <c r="M21" s="42">
        <v>10</v>
      </c>
      <c r="N21" s="67" t="s">
        <v>156</v>
      </c>
      <c r="O21" s="44">
        <v>8</v>
      </c>
      <c r="P21" s="44">
        <v>17</v>
      </c>
      <c r="Q21" s="68">
        <v>16</v>
      </c>
      <c r="R21" s="46">
        <v>9</v>
      </c>
      <c r="S21" s="47">
        <v>0</v>
      </c>
      <c r="T21" s="48"/>
      <c r="U21" s="40"/>
      <c r="V21" s="41" t="s">
        <v>80</v>
      </c>
      <c r="W21" s="42">
        <v>21</v>
      </c>
      <c r="X21" s="43" t="s">
        <v>157</v>
      </c>
      <c r="Y21" s="44">
        <v>16</v>
      </c>
      <c r="Z21" s="44">
        <v>16</v>
      </c>
      <c r="AA21" s="45">
        <v>23</v>
      </c>
      <c r="AB21" s="46">
        <v>9</v>
      </c>
      <c r="AC21" s="47">
        <v>0</v>
      </c>
      <c r="AD21" s="48"/>
      <c r="AE21" s="40"/>
      <c r="AF21" s="41" t="s">
        <v>77</v>
      </c>
      <c r="AG21" s="42">
        <v>10</v>
      </c>
      <c r="AH21" s="67" t="s">
        <v>158</v>
      </c>
      <c r="AI21" s="44">
        <v>19</v>
      </c>
      <c r="AJ21" s="44">
        <v>17</v>
      </c>
      <c r="AK21" s="68">
        <v>24</v>
      </c>
      <c r="AL21" s="46">
        <v>12</v>
      </c>
      <c r="AM21" s="47">
        <v>0</v>
      </c>
      <c r="AN21" s="48"/>
      <c r="AO21" s="40"/>
      <c r="AP21" s="41" t="s">
        <v>41</v>
      </c>
      <c r="AQ21" s="42">
        <v>18</v>
      </c>
      <c r="AR21" s="67" t="s">
        <v>159</v>
      </c>
      <c r="AS21" s="44">
        <v>20</v>
      </c>
      <c r="AT21" s="44">
        <v>25</v>
      </c>
      <c r="AU21" s="68">
        <v>34</v>
      </c>
      <c r="AV21" s="46">
        <v>11</v>
      </c>
      <c r="AW21" s="47">
        <v>1</v>
      </c>
      <c r="AX21" s="48"/>
      <c r="AY21" s="96"/>
      <c r="AZ21" s="41" t="e">
        <v>#N/A</v>
      </c>
      <c r="BA21" s="53">
        <v>17</v>
      </c>
      <c r="BB21" s="43" t="e">
        <v>#N/A</v>
      </c>
      <c r="BC21" s="97" t="e">
        <v>#N/A</v>
      </c>
      <c r="BD21" s="44" t="e">
        <v>#N/A</v>
      </c>
      <c r="BE21" s="45" t="e">
        <v>#N/A</v>
      </c>
      <c r="BF21" s="46" t="e">
        <v>#N/A</v>
      </c>
      <c r="BG21" s="47"/>
      <c r="BI21" s="6"/>
      <c r="BJ21" s="103"/>
      <c r="BK21" s="103"/>
      <c r="BL21" s="103"/>
      <c r="BM21" s="103"/>
      <c r="BO21" s="3"/>
      <c r="BQ21" s="103"/>
      <c r="BR21" s="117">
        <v>17</v>
      </c>
      <c r="BS21" s="41" t="s">
        <v>35</v>
      </c>
      <c r="BT21" s="42">
        <v>17</v>
      </c>
      <c r="BU21" s="67" t="s">
        <v>160</v>
      </c>
      <c r="BV21" s="44">
        <v>9</v>
      </c>
      <c r="BW21" s="44">
        <v>3</v>
      </c>
      <c r="BX21" s="68">
        <v>9</v>
      </c>
      <c r="BY21" s="46">
        <v>3</v>
      </c>
      <c r="BZ21" s="69">
        <v>12</v>
      </c>
      <c r="CA21" s="70" t="s">
        <v>1</v>
      </c>
      <c r="CB21" s="71"/>
      <c r="CD21" s="71"/>
      <c r="CE21" s="92"/>
    </row>
    <row r="22" spans="1:83" ht="15.75" thickBot="1" x14ac:dyDescent="0.3">
      <c r="A22" s="40"/>
      <c r="B22" s="76" t="s">
        <v>123</v>
      </c>
      <c r="C22" s="77">
        <v>20</v>
      </c>
      <c r="D22" s="78" t="s">
        <v>161</v>
      </c>
      <c r="E22" s="79">
        <v>11</v>
      </c>
      <c r="F22" s="79">
        <v>14</v>
      </c>
      <c r="G22" s="80">
        <v>14</v>
      </c>
      <c r="H22" s="81">
        <v>11</v>
      </c>
      <c r="I22" s="47">
        <v>0</v>
      </c>
      <c r="J22" s="48"/>
      <c r="K22" s="40"/>
      <c r="L22" s="76" t="s">
        <v>69</v>
      </c>
      <c r="M22" s="77">
        <v>14</v>
      </c>
      <c r="N22" s="78" t="s">
        <v>162</v>
      </c>
      <c r="O22" s="79">
        <v>14</v>
      </c>
      <c r="P22" s="79">
        <v>12</v>
      </c>
      <c r="Q22" s="80">
        <v>16</v>
      </c>
      <c r="R22" s="81">
        <v>10</v>
      </c>
      <c r="S22" s="47">
        <v>0</v>
      </c>
      <c r="T22" s="48"/>
      <c r="U22" s="40"/>
      <c r="V22" s="76" t="s">
        <v>140</v>
      </c>
      <c r="W22" s="77">
        <v>10</v>
      </c>
      <c r="X22" s="78" t="s">
        <v>163</v>
      </c>
      <c r="Y22" s="79">
        <v>11</v>
      </c>
      <c r="Z22" s="79">
        <v>19</v>
      </c>
      <c r="AA22" s="80">
        <v>20</v>
      </c>
      <c r="AB22" s="81">
        <v>10</v>
      </c>
      <c r="AC22" s="47">
        <v>1</v>
      </c>
      <c r="AD22" s="48"/>
      <c r="AE22" s="40"/>
      <c r="AF22" s="76" t="s">
        <v>63</v>
      </c>
      <c r="AG22" s="77">
        <v>12</v>
      </c>
      <c r="AH22" s="78" t="s">
        <v>164</v>
      </c>
      <c r="AI22" s="79">
        <v>19</v>
      </c>
      <c r="AJ22" s="79">
        <v>20</v>
      </c>
      <c r="AK22" s="80">
        <v>25</v>
      </c>
      <c r="AL22" s="81">
        <v>14</v>
      </c>
      <c r="AM22" s="47">
        <v>1</v>
      </c>
      <c r="AN22" s="48"/>
      <c r="AO22" s="40"/>
      <c r="AP22" s="76" t="s">
        <v>109</v>
      </c>
      <c r="AQ22" s="77">
        <v>21</v>
      </c>
      <c r="AR22" s="82" t="s">
        <v>165</v>
      </c>
      <c r="AS22" s="79">
        <v>23</v>
      </c>
      <c r="AT22" s="79">
        <v>26</v>
      </c>
      <c r="AU22" s="83">
        <v>36</v>
      </c>
      <c r="AV22" s="81">
        <v>13</v>
      </c>
      <c r="AW22" s="47">
        <v>0</v>
      </c>
      <c r="AX22" s="48"/>
      <c r="AY22" s="96"/>
      <c r="AZ22" s="76" t="e">
        <v>#N/A</v>
      </c>
      <c r="BA22" s="53">
        <v>18</v>
      </c>
      <c r="BB22" s="105" t="e">
        <v>#N/A</v>
      </c>
      <c r="BC22" s="106" t="e">
        <v>#N/A</v>
      </c>
      <c r="BD22" s="79" t="e">
        <v>#N/A</v>
      </c>
      <c r="BE22" s="80" t="e">
        <v>#N/A</v>
      </c>
      <c r="BF22" s="81" t="e">
        <v>#N/A</v>
      </c>
      <c r="BG22" s="47"/>
      <c r="BI22" s="6"/>
      <c r="BJ22" s="103"/>
      <c r="BK22" s="103"/>
      <c r="BL22" s="103"/>
      <c r="BM22" s="103"/>
      <c r="BO22" s="3"/>
      <c r="BQ22" s="103"/>
      <c r="BR22" s="117">
        <v>18</v>
      </c>
      <c r="BS22" s="76" t="s">
        <v>98</v>
      </c>
      <c r="BT22" s="77">
        <v>19</v>
      </c>
      <c r="BU22" s="78" t="s">
        <v>166</v>
      </c>
      <c r="BV22" s="79">
        <v>5</v>
      </c>
      <c r="BW22" s="79">
        <v>7</v>
      </c>
      <c r="BX22" s="80">
        <v>15</v>
      </c>
      <c r="BY22" s="81">
        <v>-3</v>
      </c>
      <c r="BZ22" s="94">
        <v>12</v>
      </c>
      <c r="CA22" s="95" t="s">
        <v>4</v>
      </c>
      <c r="CB22" s="71"/>
      <c r="CD22" s="71"/>
      <c r="CE22" s="92"/>
    </row>
    <row r="23" spans="1:83" ht="15.75" thickBot="1" x14ac:dyDescent="0.3">
      <c r="A23" s="40"/>
      <c r="B23" s="41" t="s">
        <v>88</v>
      </c>
      <c r="C23" s="42">
        <v>19</v>
      </c>
      <c r="D23" s="43" t="s">
        <v>130</v>
      </c>
      <c r="E23" s="44">
        <v>14</v>
      </c>
      <c r="F23" s="44">
        <v>12</v>
      </c>
      <c r="G23" s="45">
        <v>14</v>
      </c>
      <c r="H23" s="46">
        <v>12</v>
      </c>
      <c r="I23" s="47">
        <v>0</v>
      </c>
      <c r="J23" s="48"/>
      <c r="K23" s="40"/>
      <c r="L23" s="41" t="s">
        <v>88</v>
      </c>
      <c r="M23" s="42">
        <v>16</v>
      </c>
      <c r="N23" s="67" t="s">
        <v>167</v>
      </c>
      <c r="O23" s="44">
        <v>13</v>
      </c>
      <c r="P23" s="44">
        <v>14</v>
      </c>
      <c r="Q23" s="68">
        <v>17</v>
      </c>
      <c r="R23" s="46">
        <v>10</v>
      </c>
      <c r="S23" s="47">
        <v>0</v>
      </c>
      <c r="T23" s="48"/>
      <c r="U23" s="40"/>
      <c r="V23" s="41" t="s">
        <v>72</v>
      </c>
      <c r="W23" s="42">
        <v>2</v>
      </c>
      <c r="X23" s="67" t="s">
        <v>168</v>
      </c>
      <c r="Y23" s="44">
        <v>15</v>
      </c>
      <c r="Z23" s="44">
        <v>16</v>
      </c>
      <c r="AA23" s="68">
        <v>18</v>
      </c>
      <c r="AB23" s="46">
        <v>13</v>
      </c>
      <c r="AC23" s="47">
        <v>1</v>
      </c>
      <c r="AD23" s="48"/>
      <c r="AE23" s="40"/>
      <c r="AF23" s="41" t="s">
        <v>75</v>
      </c>
      <c r="AG23" s="42">
        <v>18</v>
      </c>
      <c r="AH23" s="67" t="s">
        <v>169</v>
      </c>
      <c r="AI23" s="44">
        <v>21</v>
      </c>
      <c r="AJ23" s="44">
        <v>19</v>
      </c>
      <c r="AK23" s="68">
        <v>26</v>
      </c>
      <c r="AL23" s="46">
        <v>14</v>
      </c>
      <c r="AM23" s="47">
        <v>0</v>
      </c>
      <c r="AN23" s="48"/>
      <c r="AO23" s="40"/>
      <c r="AP23" s="41" t="s">
        <v>41</v>
      </c>
      <c r="AQ23" s="42">
        <v>12</v>
      </c>
      <c r="AR23" s="67" t="s">
        <v>170</v>
      </c>
      <c r="AS23" s="44">
        <v>23</v>
      </c>
      <c r="AT23" s="44">
        <v>23</v>
      </c>
      <c r="AU23" s="68">
        <v>31</v>
      </c>
      <c r="AV23" s="46">
        <v>15</v>
      </c>
      <c r="AW23" s="47">
        <v>1</v>
      </c>
      <c r="AX23" s="48"/>
      <c r="AY23" s="96"/>
      <c r="AZ23" s="41" t="e">
        <v>#N/A</v>
      </c>
      <c r="BA23" s="53">
        <v>19</v>
      </c>
      <c r="BB23" s="43" t="e">
        <v>#N/A</v>
      </c>
      <c r="BC23" s="97" t="e">
        <v>#N/A</v>
      </c>
      <c r="BD23" s="44" t="e">
        <v>#N/A</v>
      </c>
      <c r="BE23" s="45" t="e">
        <v>#N/A</v>
      </c>
      <c r="BF23" s="46" t="e">
        <v>#N/A</v>
      </c>
      <c r="BG23" s="47"/>
      <c r="BI23" s="6"/>
      <c r="BJ23" s="103"/>
      <c r="BK23" s="103"/>
      <c r="BL23" s="103"/>
      <c r="BM23" s="103"/>
      <c r="BO23" s="3"/>
      <c r="BQ23" s="103"/>
      <c r="BR23" s="117">
        <v>19</v>
      </c>
      <c r="BS23" s="41" t="s">
        <v>20</v>
      </c>
      <c r="BT23" s="42">
        <v>6</v>
      </c>
      <c r="BU23" s="67" t="s">
        <v>171</v>
      </c>
      <c r="BV23" s="44">
        <v>7</v>
      </c>
      <c r="BW23" s="44">
        <v>5</v>
      </c>
      <c r="BX23" s="68">
        <v>17</v>
      </c>
      <c r="BY23" s="46">
        <v>-5</v>
      </c>
      <c r="BZ23" s="69">
        <v>12</v>
      </c>
      <c r="CA23" s="70" t="s">
        <v>5</v>
      </c>
      <c r="CB23" s="71"/>
      <c r="CD23" s="71"/>
      <c r="CE23" s="92"/>
    </row>
    <row r="24" spans="1:83" ht="15.75" thickBot="1" x14ac:dyDescent="0.3">
      <c r="A24" s="40"/>
      <c r="B24" s="76" t="s">
        <v>98</v>
      </c>
      <c r="C24" s="77">
        <v>7</v>
      </c>
      <c r="D24" s="82" t="s">
        <v>172</v>
      </c>
      <c r="E24" s="79">
        <v>11</v>
      </c>
      <c r="F24" s="79">
        <v>11</v>
      </c>
      <c r="G24" s="83">
        <v>9</v>
      </c>
      <c r="H24" s="81">
        <v>13</v>
      </c>
      <c r="I24" s="47">
        <v>0</v>
      </c>
      <c r="J24" s="48"/>
      <c r="K24" s="40"/>
      <c r="L24" s="76" t="s">
        <v>140</v>
      </c>
      <c r="M24" s="77">
        <v>17</v>
      </c>
      <c r="N24" s="82" t="s">
        <v>173</v>
      </c>
      <c r="O24" s="79">
        <v>12</v>
      </c>
      <c r="P24" s="79">
        <v>15</v>
      </c>
      <c r="Q24" s="83">
        <v>17</v>
      </c>
      <c r="R24" s="81">
        <v>10</v>
      </c>
      <c r="S24" s="47">
        <v>1</v>
      </c>
      <c r="T24" s="48"/>
      <c r="U24" s="40"/>
      <c r="V24" s="76" t="s">
        <v>23</v>
      </c>
      <c r="W24" s="77">
        <v>11</v>
      </c>
      <c r="X24" s="82" t="s">
        <v>174</v>
      </c>
      <c r="Y24" s="79">
        <v>20</v>
      </c>
      <c r="Z24" s="79">
        <v>15</v>
      </c>
      <c r="AA24" s="83">
        <v>20</v>
      </c>
      <c r="AB24" s="81">
        <v>15</v>
      </c>
      <c r="AC24" s="47">
        <v>0</v>
      </c>
      <c r="AD24" s="48"/>
      <c r="AE24" s="40"/>
      <c r="AF24" s="76" t="s">
        <v>75</v>
      </c>
      <c r="AG24" s="77">
        <v>6</v>
      </c>
      <c r="AH24" s="78" t="s">
        <v>175</v>
      </c>
      <c r="AI24" s="79">
        <v>24</v>
      </c>
      <c r="AJ24" s="79">
        <v>14</v>
      </c>
      <c r="AK24" s="80">
        <v>23</v>
      </c>
      <c r="AL24" s="81">
        <v>15</v>
      </c>
      <c r="AM24" s="47">
        <v>0</v>
      </c>
      <c r="AN24" s="48"/>
      <c r="AO24" s="40"/>
      <c r="AP24" s="76" t="s">
        <v>69</v>
      </c>
      <c r="AQ24" s="77">
        <v>20</v>
      </c>
      <c r="AR24" s="78" t="s">
        <v>176</v>
      </c>
      <c r="AS24" s="79">
        <v>40</v>
      </c>
      <c r="AT24" s="79">
        <v>40</v>
      </c>
      <c r="AU24" s="80">
        <v>36</v>
      </c>
      <c r="AV24" s="81">
        <v>16</v>
      </c>
      <c r="AW24" s="47">
        <v>0</v>
      </c>
      <c r="AX24" s="48"/>
      <c r="AY24" s="96"/>
      <c r="AZ24" s="76" t="e">
        <v>#N/A</v>
      </c>
      <c r="BA24" s="53">
        <v>20</v>
      </c>
      <c r="BB24" s="105" t="e">
        <v>#N/A</v>
      </c>
      <c r="BC24" s="106" t="e">
        <v>#N/A</v>
      </c>
      <c r="BD24" s="79" t="e">
        <v>#N/A</v>
      </c>
      <c r="BE24" s="80" t="e">
        <v>#N/A</v>
      </c>
      <c r="BF24" s="81" t="e">
        <v>#N/A</v>
      </c>
      <c r="BG24" s="47"/>
      <c r="BI24" s="6"/>
      <c r="BJ24" s="103"/>
      <c r="BK24" s="103"/>
      <c r="BL24" s="103"/>
      <c r="BM24" s="103"/>
      <c r="BO24" s="3"/>
      <c r="BQ24" s="103"/>
      <c r="BR24" s="117">
        <v>20</v>
      </c>
      <c r="BS24" s="76" t="s">
        <v>63</v>
      </c>
      <c r="BT24" s="77">
        <v>18</v>
      </c>
      <c r="BU24" s="82" t="s">
        <v>177</v>
      </c>
      <c r="BV24" s="79">
        <v>6</v>
      </c>
      <c r="BW24" s="79">
        <v>7</v>
      </c>
      <c r="BX24" s="83">
        <v>9</v>
      </c>
      <c r="BY24" s="81">
        <v>4</v>
      </c>
      <c r="BZ24" s="94">
        <v>13</v>
      </c>
      <c r="CA24" s="95" t="s">
        <v>1</v>
      </c>
      <c r="CB24" s="71"/>
      <c r="CD24" s="71"/>
      <c r="CE24" s="92"/>
    </row>
    <row r="25" spans="1:83" ht="15.75" thickBot="1" x14ac:dyDescent="0.3">
      <c r="A25" s="40"/>
      <c r="B25" s="41" t="s">
        <v>63</v>
      </c>
      <c r="C25" s="42">
        <v>15</v>
      </c>
      <c r="D25" s="43" t="s">
        <v>178</v>
      </c>
      <c r="E25" s="44">
        <v>14</v>
      </c>
      <c r="F25" s="44">
        <v>12</v>
      </c>
      <c r="G25" s="45">
        <v>13</v>
      </c>
      <c r="H25" s="46">
        <v>13</v>
      </c>
      <c r="I25" s="47">
        <v>1</v>
      </c>
      <c r="J25" s="48"/>
      <c r="K25" s="40"/>
      <c r="L25" s="41" t="s">
        <v>35</v>
      </c>
      <c r="M25" s="42">
        <v>20</v>
      </c>
      <c r="N25" s="67" t="s">
        <v>179</v>
      </c>
      <c r="O25" s="44">
        <v>13</v>
      </c>
      <c r="P25" s="44">
        <v>21</v>
      </c>
      <c r="Q25" s="68">
        <v>18</v>
      </c>
      <c r="R25" s="46">
        <v>16</v>
      </c>
      <c r="S25" s="47">
        <v>1</v>
      </c>
      <c r="T25" s="48"/>
      <c r="U25" s="40"/>
      <c r="V25" s="41" t="s">
        <v>46</v>
      </c>
      <c r="W25" s="42">
        <v>7</v>
      </c>
      <c r="X25" s="43" t="s">
        <v>180</v>
      </c>
      <c r="Y25" s="44">
        <v>18</v>
      </c>
      <c r="Z25" s="44">
        <v>20</v>
      </c>
      <c r="AA25" s="45">
        <v>19</v>
      </c>
      <c r="AB25" s="46">
        <v>16</v>
      </c>
      <c r="AC25" s="47">
        <v>0</v>
      </c>
      <c r="AD25" s="48"/>
      <c r="AE25" s="40"/>
      <c r="AF25" s="41" t="s">
        <v>29</v>
      </c>
      <c r="AG25" s="42">
        <v>1</v>
      </c>
      <c r="AH25" s="43" t="s">
        <v>181</v>
      </c>
      <c r="AI25" s="44">
        <v>18</v>
      </c>
      <c r="AJ25" s="44">
        <v>22</v>
      </c>
      <c r="AK25" s="45">
        <v>23</v>
      </c>
      <c r="AL25" s="46">
        <v>16</v>
      </c>
      <c r="AM25" s="47">
        <v>0</v>
      </c>
      <c r="AN25" s="48"/>
      <c r="AO25" s="40"/>
      <c r="AP25" s="41" t="s">
        <v>140</v>
      </c>
      <c r="AQ25" s="42">
        <v>11</v>
      </c>
      <c r="AR25" s="43" t="s">
        <v>182</v>
      </c>
      <c r="AS25" s="44">
        <v>23</v>
      </c>
      <c r="AT25" s="44">
        <v>23</v>
      </c>
      <c r="AU25" s="45">
        <v>30</v>
      </c>
      <c r="AV25" s="46">
        <v>16</v>
      </c>
      <c r="AW25" s="47">
        <v>1</v>
      </c>
      <c r="AX25" s="48"/>
      <c r="AY25" s="96"/>
      <c r="AZ25" s="41" t="e">
        <v>#N/A</v>
      </c>
      <c r="BA25" s="53">
        <v>21</v>
      </c>
      <c r="BB25" s="43" t="e">
        <v>#N/A</v>
      </c>
      <c r="BC25" s="97" t="e">
        <v>#N/A</v>
      </c>
      <c r="BD25" s="44" t="e">
        <v>#N/A</v>
      </c>
      <c r="BE25" s="45" t="e">
        <v>#N/A</v>
      </c>
      <c r="BF25" s="46" t="e">
        <v>#N/A</v>
      </c>
      <c r="BG25" s="47"/>
      <c r="BI25" s="6"/>
      <c r="BJ25" s="98"/>
      <c r="BK25" s="103"/>
      <c r="BL25" s="103"/>
      <c r="BM25" s="103"/>
      <c r="BO25" s="3"/>
      <c r="BQ25" s="103"/>
      <c r="BR25" s="118">
        <v>21</v>
      </c>
      <c r="BS25" s="41" t="s">
        <v>85</v>
      </c>
      <c r="BT25" s="42">
        <v>22</v>
      </c>
      <c r="BU25" s="43" t="s">
        <v>86</v>
      </c>
      <c r="BV25" s="44">
        <v>11</v>
      </c>
      <c r="BW25" s="44">
        <v>4</v>
      </c>
      <c r="BX25" s="45">
        <v>10</v>
      </c>
      <c r="BY25" s="46">
        <v>5</v>
      </c>
      <c r="BZ25" s="69">
        <v>15</v>
      </c>
      <c r="CA25" s="70" t="s">
        <v>1</v>
      </c>
      <c r="CB25" s="71"/>
      <c r="CD25" s="71"/>
      <c r="CE25" s="92"/>
    </row>
    <row r="26" spans="1:83" ht="15.75" thickBot="1" x14ac:dyDescent="0.3">
      <c r="A26" s="40"/>
      <c r="B26" s="76" t="s">
        <v>183</v>
      </c>
      <c r="C26" s="77">
        <v>22</v>
      </c>
      <c r="D26" s="78" t="s">
        <v>183</v>
      </c>
      <c r="E26" s="79" t="s">
        <v>183</v>
      </c>
      <c r="F26" s="79" t="s">
        <v>183</v>
      </c>
      <c r="G26" s="80" t="s">
        <v>183</v>
      </c>
      <c r="H26" s="81" t="s">
        <v>183</v>
      </c>
      <c r="I26" s="47">
        <v>0</v>
      </c>
      <c r="J26" s="48"/>
      <c r="K26" s="40"/>
      <c r="L26" s="76" t="s">
        <v>183</v>
      </c>
      <c r="M26" s="77">
        <v>22</v>
      </c>
      <c r="N26" s="78" t="s">
        <v>183</v>
      </c>
      <c r="O26" s="79" t="s">
        <v>183</v>
      </c>
      <c r="P26" s="79" t="s">
        <v>183</v>
      </c>
      <c r="Q26" s="80" t="s">
        <v>183</v>
      </c>
      <c r="R26" s="81" t="s">
        <v>183</v>
      </c>
      <c r="S26" s="47">
        <v>0</v>
      </c>
      <c r="T26" s="48"/>
      <c r="U26" s="40"/>
      <c r="V26" s="76" t="s">
        <v>183</v>
      </c>
      <c r="W26" s="77">
        <v>22</v>
      </c>
      <c r="X26" s="78" t="s">
        <v>183</v>
      </c>
      <c r="Y26" s="79" t="s">
        <v>183</v>
      </c>
      <c r="Z26" s="79" t="s">
        <v>183</v>
      </c>
      <c r="AA26" s="80" t="s">
        <v>183</v>
      </c>
      <c r="AB26" s="81" t="s">
        <v>183</v>
      </c>
      <c r="AC26" s="47">
        <v>0</v>
      </c>
      <c r="AD26" s="48"/>
      <c r="AE26" s="40"/>
      <c r="AF26" s="76" t="s">
        <v>183</v>
      </c>
      <c r="AG26" s="77">
        <v>23</v>
      </c>
      <c r="AH26" s="82" t="s">
        <v>183</v>
      </c>
      <c r="AI26" s="79" t="s">
        <v>183</v>
      </c>
      <c r="AJ26" s="79" t="s">
        <v>183</v>
      </c>
      <c r="AK26" s="83" t="s">
        <v>183</v>
      </c>
      <c r="AL26" s="81" t="s">
        <v>183</v>
      </c>
      <c r="AM26" s="47">
        <v>0</v>
      </c>
      <c r="AN26" s="48"/>
      <c r="AO26" s="40"/>
      <c r="AP26" s="76" t="s">
        <v>104</v>
      </c>
      <c r="AQ26" s="77">
        <v>13</v>
      </c>
      <c r="AR26" s="82" t="s">
        <v>184</v>
      </c>
      <c r="AS26" s="79">
        <v>23</v>
      </c>
      <c r="AT26" s="79">
        <v>25</v>
      </c>
      <c r="AU26" s="83">
        <v>31</v>
      </c>
      <c r="AV26" s="81">
        <v>16</v>
      </c>
      <c r="AW26" s="47">
        <v>0</v>
      </c>
      <c r="AX26" s="48"/>
      <c r="AY26" s="96"/>
      <c r="AZ26" s="76" t="e">
        <v>#N/A</v>
      </c>
      <c r="BA26" s="53">
        <v>22</v>
      </c>
      <c r="BB26" s="105" t="e">
        <v>#N/A</v>
      </c>
      <c r="BC26" s="106" t="e">
        <v>#N/A</v>
      </c>
      <c r="BD26" s="79" t="e">
        <v>#N/A</v>
      </c>
      <c r="BE26" s="80" t="e">
        <v>#N/A</v>
      </c>
      <c r="BF26" s="81" t="e">
        <v>#N/A</v>
      </c>
      <c r="BG26" s="47"/>
      <c r="BI26" s="6"/>
      <c r="BJ26" s="98"/>
      <c r="BK26" s="103"/>
      <c r="BL26" s="103"/>
      <c r="BM26" s="103"/>
      <c r="BO26" s="103"/>
      <c r="BQ26" s="103"/>
      <c r="BR26" s="118">
        <v>22</v>
      </c>
      <c r="BS26" s="76" t="s">
        <v>77</v>
      </c>
      <c r="BT26" s="77">
        <v>14</v>
      </c>
      <c r="BU26" s="78" t="s">
        <v>162</v>
      </c>
      <c r="BV26" s="79">
        <v>8</v>
      </c>
      <c r="BW26" s="79">
        <v>8</v>
      </c>
      <c r="BX26" s="80">
        <v>18</v>
      </c>
      <c r="BY26" s="81">
        <v>-2</v>
      </c>
      <c r="BZ26" s="94">
        <v>16</v>
      </c>
      <c r="CA26" s="95" t="s">
        <v>5</v>
      </c>
      <c r="CB26" s="71"/>
      <c r="CD26" s="71"/>
      <c r="CE26" s="92"/>
    </row>
    <row r="27" spans="1:83" ht="15.75" thickBot="1" x14ac:dyDescent="0.3">
      <c r="A27" s="40"/>
      <c r="B27" s="41" t="s">
        <v>183</v>
      </c>
      <c r="C27" s="42">
        <v>23</v>
      </c>
      <c r="D27" s="43" t="s">
        <v>183</v>
      </c>
      <c r="E27" s="44" t="s">
        <v>183</v>
      </c>
      <c r="F27" s="44" t="s">
        <v>183</v>
      </c>
      <c r="G27" s="45" t="s">
        <v>183</v>
      </c>
      <c r="H27" s="46" t="s">
        <v>183</v>
      </c>
      <c r="I27" s="47">
        <v>0</v>
      </c>
      <c r="J27" s="48"/>
      <c r="K27" s="40"/>
      <c r="L27" s="41" t="s">
        <v>183</v>
      </c>
      <c r="M27" s="42">
        <v>23</v>
      </c>
      <c r="N27" s="43" t="s">
        <v>183</v>
      </c>
      <c r="O27" s="44" t="s">
        <v>183</v>
      </c>
      <c r="P27" s="44" t="s">
        <v>183</v>
      </c>
      <c r="Q27" s="45" t="s">
        <v>183</v>
      </c>
      <c r="R27" s="46" t="s">
        <v>183</v>
      </c>
      <c r="S27" s="47">
        <v>0</v>
      </c>
      <c r="T27" s="48"/>
      <c r="U27" s="40"/>
      <c r="V27" s="41" t="s">
        <v>183</v>
      </c>
      <c r="W27" s="42">
        <v>23</v>
      </c>
      <c r="X27" s="43" t="s">
        <v>183</v>
      </c>
      <c r="Y27" s="44" t="s">
        <v>183</v>
      </c>
      <c r="Z27" s="44" t="s">
        <v>183</v>
      </c>
      <c r="AA27" s="45" t="s">
        <v>183</v>
      </c>
      <c r="AB27" s="46" t="s">
        <v>183</v>
      </c>
      <c r="AC27" s="47">
        <v>0</v>
      </c>
      <c r="AD27" s="48"/>
      <c r="AE27" s="40"/>
      <c r="AF27" s="41" t="s">
        <v>183</v>
      </c>
      <c r="AG27" s="42">
        <v>24</v>
      </c>
      <c r="AH27" s="67" t="s">
        <v>183</v>
      </c>
      <c r="AI27" s="44" t="s">
        <v>183</v>
      </c>
      <c r="AJ27" s="44" t="s">
        <v>183</v>
      </c>
      <c r="AK27" s="68" t="s">
        <v>183</v>
      </c>
      <c r="AL27" s="46" t="s">
        <v>183</v>
      </c>
      <c r="AM27" s="47">
        <v>0</v>
      </c>
      <c r="AN27" s="48"/>
      <c r="AO27" s="40"/>
      <c r="AP27" s="41" t="s">
        <v>183</v>
      </c>
      <c r="AQ27" s="42">
        <v>23</v>
      </c>
      <c r="AR27" s="43" t="s">
        <v>183</v>
      </c>
      <c r="AS27" s="44" t="s">
        <v>183</v>
      </c>
      <c r="AT27" s="44" t="s">
        <v>183</v>
      </c>
      <c r="AU27" s="45" t="s">
        <v>183</v>
      </c>
      <c r="AV27" s="46" t="s">
        <v>183</v>
      </c>
      <c r="AW27" s="47">
        <v>0</v>
      </c>
      <c r="AX27" s="48"/>
      <c r="AY27" s="96"/>
      <c r="AZ27" s="41" t="e">
        <v>#N/A</v>
      </c>
      <c r="BA27" s="53">
        <v>23</v>
      </c>
      <c r="BB27" s="43" t="e">
        <v>#N/A</v>
      </c>
      <c r="BC27" s="97" t="e">
        <v>#N/A</v>
      </c>
      <c r="BD27" s="44" t="e">
        <v>#N/A</v>
      </c>
      <c r="BE27" s="45" t="e">
        <v>#N/A</v>
      </c>
      <c r="BF27" s="46" t="e">
        <v>#N/A</v>
      </c>
      <c r="BG27" s="47"/>
      <c r="BI27" s="6"/>
      <c r="BJ27" s="98"/>
      <c r="BK27" s="103"/>
      <c r="BL27" s="103"/>
      <c r="BM27" s="103"/>
      <c r="BO27" s="103"/>
      <c r="BQ27" s="103"/>
      <c r="BR27" s="119">
        <v>23</v>
      </c>
      <c r="BS27" s="41" t="s">
        <v>88</v>
      </c>
      <c r="BT27" s="42">
        <v>14</v>
      </c>
      <c r="BU27" s="67" t="s">
        <v>44</v>
      </c>
      <c r="BV27" s="44">
        <v>9</v>
      </c>
      <c r="BW27" s="44">
        <v>10</v>
      </c>
      <c r="BX27" s="68">
        <v>24</v>
      </c>
      <c r="BY27" s="46">
        <v>-5</v>
      </c>
      <c r="BZ27" s="69">
        <v>19</v>
      </c>
      <c r="CA27" s="70" t="s">
        <v>6</v>
      </c>
      <c r="CB27" s="71"/>
      <c r="CD27" s="71"/>
      <c r="CE27" s="92"/>
    </row>
    <row r="28" spans="1:83" ht="15.75" thickBot="1" x14ac:dyDescent="0.3">
      <c r="A28" s="40"/>
      <c r="B28" s="76" t="s">
        <v>183</v>
      </c>
      <c r="C28" s="77">
        <v>24</v>
      </c>
      <c r="D28" s="78" t="s">
        <v>183</v>
      </c>
      <c r="E28" s="79" t="s">
        <v>183</v>
      </c>
      <c r="F28" s="79" t="s">
        <v>183</v>
      </c>
      <c r="G28" s="80" t="s">
        <v>183</v>
      </c>
      <c r="H28" s="81" t="s">
        <v>183</v>
      </c>
      <c r="I28" s="47">
        <v>0</v>
      </c>
      <c r="J28" s="48"/>
      <c r="K28" s="40"/>
      <c r="L28" s="76" t="s">
        <v>183</v>
      </c>
      <c r="M28" s="77">
        <v>24</v>
      </c>
      <c r="N28" s="78" t="s">
        <v>183</v>
      </c>
      <c r="O28" s="79" t="s">
        <v>183</v>
      </c>
      <c r="P28" s="79" t="s">
        <v>183</v>
      </c>
      <c r="Q28" s="80" t="s">
        <v>183</v>
      </c>
      <c r="R28" s="81" t="s">
        <v>183</v>
      </c>
      <c r="S28" s="47">
        <v>0</v>
      </c>
      <c r="T28" s="48"/>
      <c r="U28" s="40"/>
      <c r="V28" s="76" t="s">
        <v>183</v>
      </c>
      <c r="W28" s="77">
        <v>24</v>
      </c>
      <c r="X28" s="78" t="s">
        <v>183</v>
      </c>
      <c r="Y28" s="79" t="s">
        <v>183</v>
      </c>
      <c r="Z28" s="79" t="s">
        <v>183</v>
      </c>
      <c r="AA28" s="80" t="s">
        <v>183</v>
      </c>
      <c r="AB28" s="81" t="s">
        <v>183</v>
      </c>
      <c r="AC28" s="47">
        <v>0</v>
      </c>
      <c r="AD28" s="48"/>
      <c r="AE28" s="40"/>
      <c r="AF28" s="76" t="s">
        <v>183</v>
      </c>
      <c r="AG28" s="77">
        <v>25</v>
      </c>
      <c r="AH28" s="82" t="s">
        <v>183</v>
      </c>
      <c r="AI28" s="79" t="s">
        <v>183</v>
      </c>
      <c r="AJ28" s="79" t="s">
        <v>183</v>
      </c>
      <c r="AK28" s="83" t="s">
        <v>183</v>
      </c>
      <c r="AL28" s="81" t="s">
        <v>183</v>
      </c>
      <c r="AM28" s="47">
        <v>0</v>
      </c>
      <c r="AN28" s="48"/>
      <c r="AO28" s="40"/>
      <c r="AP28" s="76" t="s">
        <v>183</v>
      </c>
      <c r="AQ28" s="77">
        <v>24</v>
      </c>
      <c r="AR28" s="78" t="s">
        <v>183</v>
      </c>
      <c r="AS28" s="79" t="s">
        <v>183</v>
      </c>
      <c r="AT28" s="79" t="s">
        <v>183</v>
      </c>
      <c r="AU28" s="80" t="s">
        <v>183</v>
      </c>
      <c r="AV28" s="81" t="s">
        <v>183</v>
      </c>
      <c r="AW28" s="47">
        <v>0</v>
      </c>
      <c r="AX28" s="48"/>
      <c r="AY28" s="96"/>
      <c r="AZ28" s="76" t="e">
        <v>#N/A</v>
      </c>
      <c r="BA28" s="53">
        <v>24</v>
      </c>
      <c r="BB28" s="105" t="e">
        <v>#N/A</v>
      </c>
      <c r="BC28" s="106" t="e">
        <v>#N/A</v>
      </c>
      <c r="BD28" s="79" t="e">
        <v>#N/A</v>
      </c>
      <c r="BE28" s="80" t="e">
        <v>#N/A</v>
      </c>
      <c r="BF28" s="81" t="e">
        <v>#N/A</v>
      </c>
      <c r="BG28" s="47"/>
      <c r="BI28" s="6"/>
      <c r="BJ28" s="98"/>
      <c r="BK28" s="103"/>
      <c r="BL28" s="103"/>
      <c r="BM28" s="103"/>
      <c r="BO28" s="103"/>
      <c r="BQ28" s="103"/>
      <c r="BR28" s="119">
        <v>24</v>
      </c>
      <c r="BS28" s="76" t="s">
        <v>185</v>
      </c>
      <c r="BT28" s="77">
        <v>13</v>
      </c>
      <c r="BU28" s="82" t="s">
        <v>186</v>
      </c>
      <c r="BV28" s="79">
        <v>7</v>
      </c>
      <c r="BW28" s="79">
        <v>12</v>
      </c>
      <c r="BX28" s="83">
        <v>24</v>
      </c>
      <c r="BY28" s="81">
        <v>-5</v>
      </c>
      <c r="BZ28" s="94">
        <v>19</v>
      </c>
      <c r="CA28" s="95" t="s">
        <v>6</v>
      </c>
      <c r="CB28" s="71"/>
      <c r="CD28" s="71"/>
      <c r="CE28" s="92"/>
    </row>
    <row r="29" spans="1:83" ht="15.75" thickBot="1" x14ac:dyDescent="0.3">
      <c r="A29" s="40"/>
      <c r="B29" s="41" t="s">
        <v>183</v>
      </c>
      <c r="C29" s="42">
        <v>25</v>
      </c>
      <c r="D29" s="43" t="s">
        <v>183</v>
      </c>
      <c r="E29" s="44" t="s">
        <v>183</v>
      </c>
      <c r="F29" s="44" t="s">
        <v>183</v>
      </c>
      <c r="G29" s="45" t="s">
        <v>183</v>
      </c>
      <c r="H29" s="46" t="s">
        <v>183</v>
      </c>
      <c r="I29" s="47">
        <v>0</v>
      </c>
      <c r="J29" s="48"/>
      <c r="K29" s="40"/>
      <c r="L29" s="41" t="s">
        <v>183</v>
      </c>
      <c r="M29" s="42">
        <v>25</v>
      </c>
      <c r="N29" s="43" t="s">
        <v>183</v>
      </c>
      <c r="O29" s="44" t="s">
        <v>183</v>
      </c>
      <c r="P29" s="44" t="s">
        <v>183</v>
      </c>
      <c r="Q29" s="45" t="s">
        <v>183</v>
      </c>
      <c r="R29" s="46" t="s">
        <v>183</v>
      </c>
      <c r="S29" s="47">
        <v>0</v>
      </c>
      <c r="T29" s="48"/>
      <c r="U29" s="40"/>
      <c r="V29" s="41" t="s">
        <v>183</v>
      </c>
      <c r="W29" s="42">
        <v>25</v>
      </c>
      <c r="X29" s="43" t="s">
        <v>183</v>
      </c>
      <c r="Y29" s="44" t="s">
        <v>183</v>
      </c>
      <c r="Z29" s="44" t="s">
        <v>183</v>
      </c>
      <c r="AA29" s="45" t="s">
        <v>183</v>
      </c>
      <c r="AB29" s="46" t="s">
        <v>183</v>
      </c>
      <c r="AC29" s="47">
        <v>0</v>
      </c>
      <c r="AD29" s="48"/>
      <c r="AE29" s="40"/>
      <c r="AF29" s="41" t="s">
        <v>183</v>
      </c>
      <c r="AG29" s="42">
        <v>26</v>
      </c>
      <c r="AH29" s="67" t="s">
        <v>183</v>
      </c>
      <c r="AI29" s="44" t="s">
        <v>183</v>
      </c>
      <c r="AJ29" s="44" t="s">
        <v>183</v>
      </c>
      <c r="AK29" s="68" t="s">
        <v>183</v>
      </c>
      <c r="AL29" s="46" t="s">
        <v>183</v>
      </c>
      <c r="AM29" s="47">
        <v>0</v>
      </c>
      <c r="AN29" s="48"/>
      <c r="AO29" s="40"/>
      <c r="AP29" s="41" t="s">
        <v>183</v>
      </c>
      <c r="AQ29" s="42">
        <v>25</v>
      </c>
      <c r="AR29" s="43" t="s">
        <v>183</v>
      </c>
      <c r="AS29" s="44" t="s">
        <v>183</v>
      </c>
      <c r="AT29" s="44" t="s">
        <v>183</v>
      </c>
      <c r="AU29" s="45" t="s">
        <v>183</v>
      </c>
      <c r="AV29" s="46" t="s">
        <v>183</v>
      </c>
      <c r="AW29" s="47">
        <v>0</v>
      </c>
      <c r="AX29" s="48"/>
      <c r="AY29" s="96"/>
      <c r="AZ29" s="41" t="e">
        <v>#N/A</v>
      </c>
      <c r="BA29" s="53">
        <v>25</v>
      </c>
      <c r="BB29" s="43" t="e">
        <v>#N/A</v>
      </c>
      <c r="BC29" s="97" t="e">
        <v>#N/A</v>
      </c>
      <c r="BD29" s="44" t="e">
        <v>#N/A</v>
      </c>
      <c r="BE29" s="45" t="e">
        <v>#N/A</v>
      </c>
      <c r="BF29" s="46" t="e">
        <v>#N/A</v>
      </c>
      <c r="BG29" s="47"/>
      <c r="BI29" s="6"/>
      <c r="BJ29" s="98"/>
      <c r="BK29" s="103"/>
      <c r="BL29" s="103"/>
      <c r="BM29" s="103"/>
      <c r="BO29" s="103"/>
      <c r="BQ29" s="103"/>
      <c r="BR29" s="3"/>
      <c r="CE29" s="92"/>
    </row>
    <row r="30" spans="1:83" ht="15.75" thickBot="1" x14ac:dyDescent="0.3">
      <c r="A30" s="40"/>
      <c r="B30" s="76" t="s">
        <v>183</v>
      </c>
      <c r="C30" s="77">
        <v>26</v>
      </c>
      <c r="D30" s="120" t="s">
        <v>183</v>
      </c>
      <c r="E30" s="79" t="s">
        <v>183</v>
      </c>
      <c r="F30" s="79" t="s">
        <v>183</v>
      </c>
      <c r="G30" s="80" t="s">
        <v>183</v>
      </c>
      <c r="H30" s="81" t="s">
        <v>183</v>
      </c>
      <c r="I30" s="47">
        <v>0</v>
      </c>
      <c r="J30" s="48"/>
      <c r="K30" s="40"/>
      <c r="L30" s="76" t="s">
        <v>183</v>
      </c>
      <c r="M30" s="77">
        <v>26</v>
      </c>
      <c r="N30" s="78" t="s">
        <v>183</v>
      </c>
      <c r="O30" s="79" t="s">
        <v>183</v>
      </c>
      <c r="P30" s="79" t="s">
        <v>183</v>
      </c>
      <c r="Q30" s="80" t="s">
        <v>183</v>
      </c>
      <c r="R30" s="81" t="s">
        <v>183</v>
      </c>
      <c r="S30" s="47">
        <v>0</v>
      </c>
      <c r="T30" s="48"/>
      <c r="U30" s="40"/>
      <c r="V30" s="76" t="s">
        <v>183</v>
      </c>
      <c r="W30" s="77">
        <v>26</v>
      </c>
      <c r="X30" s="78" t="s">
        <v>183</v>
      </c>
      <c r="Y30" s="79" t="s">
        <v>183</v>
      </c>
      <c r="Z30" s="79" t="s">
        <v>183</v>
      </c>
      <c r="AA30" s="80" t="s">
        <v>183</v>
      </c>
      <c r="AB30" s="81" t="s">
        <v>183</v>
      </c>
      <c r="AC30" s="47">
        <v>0</v>
      </c>
      <c r="AD30" s="48"/>
      <c r="AE30" s="40"/>
      <c r="AF30" s="76" t="s">
        <v>183</v>
      </c>
      <c r="AG30" s="77">
        <v>27</v>
      </c>
      <c r="AH30" s="82" t="s">
        <v>183</v>
      </c>
      <c r="AI30" s="79" t="s">
        <v>183</v>
      </c>
      <c r="AJ30" s="79" t="s">
        <v>183</v>
      </c>
      <c r="AK30" s="83" t="s">
        <v>183</v>
      </c>
      <c r="AL30" s="81" t="s">
        <v>183</v>
      </c>
      <c r="AM30" s="47">
        <v>0</v>
      </c>
      <c r="AN30" s="48"/>
      <c r="AO30" s="40"/>
      <c r="AP30" s="76" t="s">
        <v>183</v>
      </c>
      <c r="AQ30" s="77">
        <v>26</v>
      </c>
      <c r="AR30" s="78" t="s">
        <v>183</v>
      </c>
      <c r="AS30" s="79" t="s">
        <v>183</v>
      </c>
      <c r="AT30" s="79" t="s">
        <v>183</v>
      </c>
      <c r="AU30" s="80" t="s">
        <v>183</v>
      </c>
      <c r="AV30" s="81" t="s">
        <v>183</v>
      </c>
      <c r="AW30" s="47">
        <v>0</v>
      </c>
      <c r="AX30" s="48"/>
      <c r="AY30" s="96"/>
      <c r="AZ30" s="76" t="e">
        <v>#N/A</v>
      </c>
      <c r="BA30" s="53">
        <v>26</v>
      </c>
      <c r="BB30" s="105" t="e">
        <v>#N/A</v>
      </c>
      <c r="BC30" s="106" t="e">
        <v>#N/A</v>
      </c>
      <c r="BD30" s="79" t="e">
        <v>#N/A</v>
      </c>
      <c r="BE30" s="80" t="e">
        <v>#N/A</v>
      </c>
      <c r="BF30" s="81" t="e">
        <v>#N/A</v>
      </c>
      <c r="BG30" s="47"/>
      <c r="BI30" s="6"/>
      <c r="BJ30" s="98"/>
      <c r="BK30" s="103"/>
      <c r="BL30" s="103"/>
      <c r="BM30" s="103"/>
      <c r="BO30" s="103"/>
      <c r="BP30" s="103"/>
      <c r="BQ30" s="103"/>
      <c r="BR30" s="3"/>
      <c r="BS30" s="8" t="s">
        <v>187</v>
      </c>
      <c r="CE30" s="92"/>
    </row>
    <row r="31" spans="1:83" ht="16.5" customHeight="1" outlineLevel="1" x14ac:dyDescent="0.25">
      <c r="A31" s="40"/>
      <c r="B31" s="41" t="s">
        <v>183</v>
      </c>
      <c r="C31" s="42">
        <v>27</v>
      </c>
      <c r="D31" s="43" t="s">
        <v>183</v>
      </c>
      <c r="E31" s="44" t="s">
        <v>183</v>
      </c>
      <c r="F31" s="44" t="s">
        <v>183</v>
      </c>
      <c r="G31" s="45" t="s">
        <v>183</v>
      </c>
      <c r="H31" s="46" t="s">
        <v>183</v>
      </c>
      <c r="I31" s="47">
        <v>0</v>
      </c>
      <c r="J31" s="48"/>
      <c r="K31" s="40"/>
      <c r="L31" s="41" t="s">
        <v>183</v>
      </c>
      <c r="M31" s="42">
        <v>27</v>
      </c>
      <c r="N31" s="43" t="s">
        <v>183</v>
      </c>
      <c r="O31" s="44" t="s">
        <v>183</v>
      </c>
      <c r="P31" s="44" t="s">
        <v>183</v>
      </c>
      <c r="Q31" s="45" t="s">
        <v>183</v>
      </c>
      <c r="R31" s="46" t="s">
        <v>183</v>
      </c>
      <c r="S31" s="47">
        <v>0</v>
      </c>
      <c r="T31" s="48"/>
      <c r="U31" s="40"/>
      <c r="V31" s="41" t="s">
        <v>183</v>
      </c>
      <c r="W31" s="42">
        <v>27</v>
      </c>
      <c r="X31" s="43" t="s">
        <v>183</v>
      </c>
      <c r="Y31" s="44" t="s">
        <v>183</v>
      </c>
      <c r="Z31" s="44" t="s">
        <v>183</v>
      </c>
      <c r="AA31" s="45" t="s">
        <v>183</v>
      </c>
      <c r="AB31" s="46" t="s">
        <v>183</v>
      </c>
      <c r="AC31" s="47">
        <v>0</v>
      </c>
      <c r="AD31" s="48"/>
      <c r="AE31" s="40"/>
      <c r="AF31" s="41" t="s">
        <v>183</v>
      </c>
      <c r="AG31" s="42">
        <v>28</v>
      </c>
      <c r="AH31" s="67" t="s">
        <v>183</v>
      </c>
      <c r="AI31" s="44" t="s">
        <v>183</v>
      </c>
      <c r="AJ31" s="44" t="s">
        <v>183</v>
      </c>
      <c r="AK31" s="68" t="s">
        <v>183</v>
      </c>
      <c r="AL31" s="121" t="s">
        <v>183</v>
      </c>
      <c r="AM31" s="47">
        <v>0</v>
      </c>
      <c r="AN31" s="48"/>
      <c r="AO31" s="40"/>
      <c r="AP31" s="41" t="s">
        <v>183</v>
      </c>
      <c r="AQ31" s="42">
        <v>27</v>
      </c>
      <c r="AR31" s="43" t="s">
        <v>183</v>
      </c>
      <c r="AS31" s="44" t="s">
        <v>183</v>
      </c>
      <c r="AT31" s="44" t="s">
        <v>183</v>
      </c>
      <c r="AU31" s="45" t="s">
        <v>183</v>
      </c>
      <c r="AV31" s="46" t="s">
        <v>183</v>
      </c>
      <c r="AW31" s="47">
        <v>0</v>
      </c>
      <c r="AX31" s="48"/>
      <c r="AY31" s="96"/>
      <c r="AZ31" s="41" t="e">
        <v>#N/A</v>
      </c>
      <c r="BA31" s="122">
        <v>27</v>
      </c>
      <c r="BB31" s="43" t="e">
        <v>#N/A</v>
      </c>
      <c r="BC31" s="97" t="e">
        <v>#N/A</v>
      </c>
      <c r="BD31" s="44" t="e">
        <v>#N/A</v>
      </c>
      <c r="BE31" s="45" t="e">
        <v>#N/A</v>
      </c>
      <c r="BF31" s="46" t="e">
        <v>#N/A</v>
      </c>
      <c r="BG31" s="47"/>
      <c r="BI31" s="6"/>
      <c r="BJ31" s="98"/>
      <c r="BK31" s="103"/>
      <c r="BL31" s="103"/>
      <c r="BM31" s="103"/>
      <c r="BO31" s="103"/>
      <c r="BP31" s="103"/>
      <c r="BQ31" s="103"/>
      <c r="BR31" s="3"/>
    </row>
    <row r="32" spans="1:83" ht="15.75" outlineLevel="1" thickBot="1" x14ac:dyDescent="0.3">
      <c r="A32" s="40"/>
      <c r="B32" s="76" t="s">
        <v>183</v>
      </c>
      <c r="C32" s="77">
        <v>28</v>
      </c>
      <c r="D32" s="120" t="s">
        <v>183</v>
      </c>
      <c r="E32" s="79" t="s">
        <v>183</v>
      </c>
      <c r="F32" s="79" t="s">
        <v>183</v>
      </c>
      <c r="G32" s="80" t="s">
        <v>183</v>
      </c>
      <c r="H32" s="123" t="s">
        <v>183</v>
      </c>
      <c r="I32" s="47">
        <v>0</v>
      </c>
      <c r="J32" s="48"/>
      <c r="K32" s="40"/>
      <c r="L32" s="76" t="s">
        <v>183</v>
      </c>
      <c r="M32" s="77">
        <v>28</v>
      </c>
      <c r="N32" s="78" t="s">
        <v>183</v>
      </c>
      <c r="O32" s="79" t="s">
        <v>183</v>
      </c>
      <c r="P32" s="79" t="s">
        <v>183</v>
      </c>
      <c r="Q32" s="80" t="s">
        <v>183</v>
      </c>
      <c r="R32" s="123" t="s">
        <v>183</v>
      </c>
      <c r="S32" s="47">
        <v>0</v>
      </c>
      <c r="T32" s="48"/>
      <c r="U32" s="40"/>
      <c r="V32" s="76" t="s">
        <v>183</v>
      </c>
      <c r="W32" s="77">
        <v>28</v>
      </c>
      <c r="X32" s="78" t="s">
        <v>183</v>
      </c>
      <c r="Y32" s="79" t="s">
        <v>183</v>
      </c>
      <c r="Z32" s="79" t="s">
        <v>183</v>
      </c>
      <c r="AA32" s="80" t="s">
        <v>183</v>
      </c>
      <c r="AB32" s="123" t="s">
        <v>183</v>
      </c>
      <c r="AC32" s="47">
        <v>0</v>
      </c>
      <c r="AD32" s="48"/>
      <c r="AE32" s="40"/>
      <c r="AF32" s="76" t="s">
        <v>183</v>
      </c>
      <c r="AG32" s="77">
        <v>29</v>
      </c>
      <c r="AH32" s="82" t="s">
        <v>183</v>
      </c>
      <c r="AI32" s="79" t="s">
        <v>183</v>
      </c>
      <c r="AJ32" s="79" t="s">
        <v>183</v>
      </c>
      <c r="AK32" s="83" t="s">
        <v>183</v>
      </c>
      <c r="AL32" s="123" t="s">
        <v>183</v>
      </c>
      <c r="AM32" s="47">
        <v>0</v>
      </c>
      <c r="AN32" s="48"/>
      <c r="AO32" s="40"/>
      <c r="AP32" s="76" t="s">
        <v>183</v>
      </c>
      <c r="AQ32" s="77">
        <v>28</v>
      </c>
      <c r="AR32" s="78" t="s">
        <v>183</v>
      </c>
      <c r="AS32" s="79" t="s">
        <v>183</v>
      </c>
      <c r="AT32" s="79" t="s">
        <v>183</v>
      </c>
      <c r="AU32" s="80" t="s">
        <v>183</v>
      </c>
      <c r="AV32" s="123" t="s">
        <v>183</v>
      </c>
      <c r="AW32" s="47">
        <v>0</v>
      </c>
      <c r="AX32" s="48"/>
      <c r="AY32" s="96"/>
      <c r="AZ32" s="76" t="e">
        <v>#N/A</v>
      </c>
      <c r="BA32" s="124">
        <v>28</v>
      </c>
      <c r="BB32" s="105" t="e">
        <v>#N/A</v>
      </c>
      <c r="BC32" s="106" t="e">
        <v>#N/A</v>
      </c>
      <c r="BD32" s="79" t="e">
        <v>#N/A</v>
      </c>
      <c r="BE32" s="80" t="e">
        <v>#N/A</v>
      </c>
      <c r="BF32" s="123" t="e">
        <v>#N/A</v>
      </c>
      <c r="BG32" s="47"/>
      <c r="BI32" s="6"/>
      <c r="BJ32" s="98"/>
      <c r="BK32" s="103"/>
      <c r="BL32" s="103"/>
      <c r="BM32" s="103"/>
      <c r="BO32" s="103"/>
      <c r="BP32" s="103"/>
      <c r="BQ32" s="103"/>
      <c r="BR32" s="3"/>
    </row>
    <row r="33" spans="1:75" ht="16.5" customHeight="1" outlineLevel="1" x14ac:dyDescent="0.25">
      <c r="A33" s="40"/>
      <c r="B33" s="41" t="s">
        <v>183</v>
      </c>
      <c r="C33" s="42">
        <v>29</v>
      </c>
      <c r="D33" s="43" t="s">
        <v>183</v>
      </c>
      <c r="E33" s="44" t="s">
        <v>183</v>
      </c>
      <c r="F33" s="44" t="s">
        <v>183</v>
      </c>
      <c r="G33" s="45" t="s">
        <v>183</v>
      </c>
      <c r="H33" s="121" t="s">
        <v>183</v>
      </c>
      <c r="I33" s="47">
        <v>0</v>
      </c>
      <c r="J33" s="48"/>
      <c r="K33" s="40"/>
      <c r="L33" s="41" t="s">
        <v>183</v>
      </c>
      <c r="M33" s="42">
        <v>29</v>
      </c>
      <c r="N33" s="43" t="s">
        <v>183</v>
      </c>
      <c r="O33" s="44" t="s">
        <v>183</v>
      </c>
      <c r="P33" s="44" t="s">
        <v>183</v>
      </c>
      <c r="Q33" s="45" t="s">
        <v>183</v>
      </c>
      <c r="R33" s="121" t="s">
        <v>183</v>
      </c>
      <c r="S33" s="47">
        <v>0</v>
      </c>
      <c r="T33" s="48"/>
      <c r="U33" s="40"/>
      <c r="V33" s="41" t="s">
        <v>183</v>
      </c>
      <c r="W33" s="42">
        <v>29</v>
      </c>
      <c r="X33" s="43" t="s">
        <v>183</v>
      </c>
      <c r="Y33" s="44" t="s">
        <v>183</v>
      </c>
      <c r="Z33" s="44" t="s">
        <v>183</v>
      </c>
      <c r="AA33" s="45" t="s">
        <v>183</v>
      </c>
      <c r="AB33" s="121" t="s">
        <v>183</v>
      </c>
      <c r="AC33" s="47">
        <v>0</v>
      </c>
      <c r="AD33" s="48"/>
      <c r="AE33" s="40"/>
      <c r="AF33" s="41" t="s">
        <v>183</v>
      </c>
      <c r="AG33" s="42">
        <v>30</v>
      </c>
      <c r="AH33" s="67" t="s">
        <v>183</v>
      </c>
      <c r="AI33" s="44" t="s">
        <v>183</v>
      </c>
      <c r="AJ33" s="44" t="s">
        <v>183</v>
      </c>
      <c r="AK33" s="68" t="s">
        <v>183</v>
      </c>
      <c r="AL33" s="121" t="s">
        <v>183</v>
      </c>
      <c r="AM33" s="47">
        <v>0</v>
      </c>
      <c r="AN33" s="48"/>
      <c r="AO33" s="40"/>
      <c r="AP33" s="41" t="s">
        <v>183</v>
      </c>
      <c r="AQ33" s="42">
        <v>29</v>
      </c>
      <c r="AR33" s="43" t="s">
        <v>183</v>
      </c>
      <c r="AS33" s="44" t="s">
        <v>183</v>
      </c>
      <c r="AT33" s="44" t="s">
        <v>183</v>
      </c>
      <c r="AU33" s="45" t="s">
        <v>183</v>
      </c>
      <c r="AV33" s="121" t="s">
        <v>183</v>
      </c>
      <c r="AW33" s="47">
        <v>0</v>
      </c>
      <c r="AX33" s="48"/>
      <c r="AY33" s="96"/>
      <c r="AZ33" s="41" t="e">
        <v>#N/A</v>
      </c>
      <c r="BA33" s="122">
        <v>29</v>
      </c>
      <c r="BB33" s="43" t="e">
        <v>#N/A</v>
      </c>
      <c r="BC33" s="97" t="e">
        <v>#N/A</v>
      </c>
      <c r="BD33" s="44" t="e">
        <v>#N/A</v>
      </c>
      <c r="BE33" s="45" t="e">
        <v>#N/A</v>
      </c>
      <c r="BF33" s="125" t="e">
        <v>#N/A</v>
      </c>
      <c r="BG33" s="47"/>
      <c r="BI33" s="6"/>
      <c r="BJ33" s="98"/>
      <c r="BK33" s="103"/>
      <c r="BL33" s="103"/>
      <c r="BM33" s="103"/>
      <c r="BO33" s="103"/>
      <c r="BP33" s="103"/>
      <c r="BQ33" s="103"/>
      <c r="BR33" s="3"/>
    </row>
    <row r="34" spans="1:75" ht="15.75" outlineLevel="1" thickBot="1" x14ac:dyDescent="0.3">
      <c r="A34" s="40"/>
      <c r="B34" s="76" t="s">
        <v>183</v>
      </c>
      <c r="C34" s="77">
        <v>30</v>
      </c>
      <c r="D34" s="120" t="s">
        <v>183</v>
      </c>
      <c r="E34" s="79" t="s">
        <v>183</v>
      </c>
      <c r="F34" s="79" t="s">
        <v>183</v>
      </c>
      <c r="G34" s="80" t="s">
        <v>183</v>
      </c>
      <c r="H34" s="123" t="s">
        <v>183</v>
      </c>
      <c r="I34" s="47">
        <v>0</v>
      </c>
      <c r="J34" s="48"/>
      <c r="K34" s="40"/>
      <c r="L34" s="76" t="s">
        <v>183</v>
      </c>
      <c r="M34" s="77">
        <v>30</v>
      </c>
      <c r="N34" s="78" t="s">
        <v>183</v>
      </c>
      <c r="O34" s="79" t="s">
        <v>183</v>
      </c>
      <c r="P34" s="79" t="s">
        <v>183</v>
      </c>
      <c r="Q34" s="80" t="s">
        <v>183</v>
      </c>
      <c r="R34" s="123" t="s">
        <v>183</v>
      </c>
      <c r="S34" s="47">
        <v>0</v>
      </c>
      <c r="T34" s="48"/>
      <c r="U34" s="40"/>
      <c r="V34" s="76" t="s">
        <v>183</v>
      </c>
      <c r="W34" s="77">
        <v>30</v>
      </c>
      <c r="X34" s="78" t="s">
        <v>183</v>
      </c>
      <c r="Y34" s="79" t="s">
        <v>183</v>
      </c>
      <c r="Z34" s="79" t="s">
        <v>183</v>
      </c>
      <c r="AA34" s="80" t="s">
        <v>183</v>
      </c>
      <c r="AB34" s="123" t="s">
        <v>183</v>
      </c>
      <c r="AC34" s="47">
        <v>0</v>
      </c>
      <c r="AD34" s="48"/>
      <c r="AE34" s="40"/>
      <c r="AF34" s="76" t="s">
        <v>20</v>
      </c>
      <c r="AG34" s="77">
        <v>8</v>
      </c>
      <c r="AH34" s="78" t="s">
        <v>188</v>
      </c>
      <c r="AI34" s="79" t="e">
        <v>#N/A</v>
      </c>
      <c r="AJ34" s="79" t="e">
        <v>#N/A</v>
      </c>
      <c r="AK34" s="80">
        <v>24</v>
      </c>
      <c r="AL34" s="81" t="e">
        <v>#N/A</v>
      </c>
      <c r="AM34" s="47">
        <v>0</v>
      </c>
      <c r="AN34" s="48"/>
      <c r="AO34" s="40"/>
      <c r="AP34" s="76" t="s">
        <v>183</v>
      </c>
      <c r="AQ34" s="77">
        <v>30</v>
      </c>
      <c r="AR34" s="78" t="s">
        <v>183</v>
      </c>
      <c r="AS34" s="79" t="s">
        <v>183</v>
      </c>
      <c r="AT34" s="79" t="s">
        <v>183</v>
      </c>
      <c r="AU34" s="80" t="s">
        <v>183</v>
      </c>
      <c r="AV34" s="123" t="s">
        <v>183</v>
      </c>
      <c r="AW34" s="47">
        <v>0</v>
      </c>
      <c r="AX34" s="48"/>
      <c r="AY34" s="96"/>
      <c r="AZ34" s="76" t="e">
        <v>#N/A</v>
      </c>
      <c r="BA34" s="124">
        <v>30</v>
      </c>
      <c r="BB34" s="105" t="e">
        <v>#N/A</v>
      </c>
      <c r="BC34" s="106" t="e">
        <v>#N/A</v>
      </c>
      <c r="BD34" s="79" t="e">
        <v>#N/A</v>
      </c>
      <c r="BE34" s="80" t="e">
        <v>#N/A</v>
      </c>
      <c r="BF34" s="126" t="e">
        <v>#N/A</v>
      </c>
      <c r="BG34" s="47"/>
      <c r="BI34" s="6"/>
      <c r="BP34" s="103"/>
      <c r="BQ34" s="103"/>
      <c r="BR34" s="3"/>
    </row>
    <row r="35" spans="1:75" x14ac:dyDescent="0.2">
      <c r="B35" s="3"/>
      <c r="I35" s="3"/>
      <c r="J35" s="3"/>
      <c r="K35" s="22"/>
      <c r="L35" s="3"/>
      <c r="U35" s="22"/>
      <c r="V35" s="3"/>
      <c r="AE35" s="22"/>
      <c r="AF35" s="3"/>
      <c r="AO35" s="22"/>
      <c r="AP35" s="3"/>
      <c r="AZ35" s="3"/>
      <c r="BJ35" s="22"/>
      <c r="BK35" s="22"/>
      <c r="BL35" s="22"/>
      <c r="BM35" s="127"/>
      <c r="BO35" s="127"/>
      <c r="BR35" s="3"/>
    </row>
    <row r="36" spans="1:75" s="22" customFormat="1" x14ac:dyDescent="0.2">
      <c r="A36" s="1"/>
      <c r="B36" s="16"/>
      <c r="D36" s="22" t="s">
        <v>189</v>
      </c>
      <c r="E36" s="128">
        <v>8.4285714285714288</v>
      </c>
      <c r="F36" s="128">
        <v>7.9523809523809526</v>
      </c>
      <c r="G36" s="128">
        <v>10.714285714285714</v>
      </c>
      <c r="H36" s="128">
        <v>5.666666666666667</v>
      </c>
      <c r="I36" s="129"/>
      <c r="L36" s="16"/>
      <c r="N36" s="22" t="s">
        <v>189</v>
      </c>
      <c r="O36" s="128">
        <v>8.7619047619047628</v>
      </c>
      <c r="P36" s="128">
        <v>11.333333333333334</v>
      </c>
      <c r="Q36" s="128">
        <v>16.047619047619047</v>
      </c>
      <c r="R36" s="128">
        <v>4.0476190476190474</v>
      </c>
      <c r="V36" s="16"/>
      <c r="X36" s="22" t="s">
        <v>189</v>
      </c>
      <c r="Y36" s="128">
        <v>11.80952380952381</v>
      </c>
      <c r="Z36" s="128">
        <v>12.761904761904763</v>
      </c>
      <c r="AA36" s="128">
        <v>20.285714285714285</v>
      </c>
      <c r="AB36" s="128">
        <v>4.1428571428571432</v>
      </c>
      <c r="AF36" s="16"/>
      <c r="AH36" s="22" t="s">
        <v>189</v>
      </c>
      <c r="AI36" s="128" t="e">
        <v>#N/A</v>
      </c>
      <c r="AJ36" s="128" t="e">
        <v>#N/A</v>
      </c>
      <c r="AK36" s="128">
        <v>24.545454545454547</v>
      </c>
      <c r="AL36" s="128" t="e">
        <v>#N/A</v>
      </c>
      <c r="AP36" s="16"/>
      <c r="AR36" s="22" t="s">
        <v>189</v>
      </c>
      <c r="AS36" s="128">
        <v>19.90909090909091</v>
      </c>
      <c r="AT36" s="128">
        <v>21.227272727272727</v>
      </c>
      <c r="AU36" s="128">
        <v>31.136363636363637</v>
      </c>
      <c r="AV36" s="128">
        <v>8.6818181818181817</v>
      </c>
      <c r="AZ36" s="16"/>
      <c r="BM36" s="127"/>
      <c r="BN36" s="8"/>
      <c r="BO36" s="127"/>
      <c r="BR36" s="3"/>
      <c r="BT36" s="3"/>
      <c r="BU36" s="3"/>
      <c r="BV36" s="3"/>
      <c r="BW36" s="3"/>
    </row>
    <row r="37" spans="1:75" s="22" customFormat="1" x14ac:dyDescent="0.2">
      <c r="B37" s="16"/>
      <c r="D37" s="22" t="s">
        <v>190</v>
      </c>
      <c r="E37" s="130">
        <v>2</v>
      </c>
      <c r="F37" s="130">
        <v>1</v>
      </c>
      <c r="G37" s="130">
        <v>3</v>
      </c>
      <c r="H37" s="131">
        <v>-3</v>
      </c>
      <c r="I37" s="129"/>
      <c r="L37" s="16"/>
      <c r="N37" s="22" t="s">
        <v>190</v>
      </c>
      <c r="O37" s="130">
        <v>4</v>
      </c>
      <c r="P37" s="130">
        <v>5</v>
      </c>
      <c r="Q37" s="130">
        <v>14</v>
      </c>
      <c r="R37" s="131">
        <v>-4</v>
      </c>
      <c r="V37" s="16"/>
      <c r="X37" s="22" t="s">
        <v>190</v>
      </c>
      <c r="Y37" s="130">
        <v>6</v>
      </c>
      <c r="Z37" s="130">
        <v>7</v>
      </c>
      <c r="AA37" s="130">
        <v>18</v>
      </c>
      <c r="AB37" s="131">
        <v>-5</v>
      </c>
      <c r="AF37" s="16"/>
      <c r="AH37" s="22" t="s">
        <v>190</v>
      </c>
      <c r="AI37" s="130" t="e">
        <v>#N/A</v>
      </c>
      <c r="AJ37" s="130" t="e">
        <v>#N/A</v>
      </c>
      <c r="AK37" s="130">
        <v>23</v>
      </c>
      <c r="AL37" s="131" t="e">
        <v>#N/A</v>
      </c>
      <c r="AP37" s="16"/>
      <c r="AR37" s="22" t="s">
        <v>190</v>
      </c>
      <c r="AS37" s="130">
        <v>13</v>
      </c>
      <c r="AT37" s="130">
        <v>14</v>
      </c>
      <c r="AU37" s="130">
        <v>27</v>
      </c>
      <c r="AV37" s="131">
        <v>-3</v>
      </c>
      <c r="AZ37" s="16"/>
      <c r="BM37" s="127"/>
      <c r="BN37" s="8"/>
      <c r="BO37" s="127"/>
      <c r="BR37" s="127"/>
      <c r="BS37" s="3"/>
      <c r="BT37" s="3"/>
      <c r="BU37" s="3"/>
      <c r="BV37" s="3"/>
      <c r="BW37" s="3"/>
    </row>
    <row r="38" spans="1:75" s="22" customFormat="1" x14ac:dyDescent="0.2">
      <c r="B38" s="16"/>
      <c r="D38" s="22" t="s">
        <v>191</v>
      </c>
      <c r="E38" s="130">
        <v>14</v>
      </c>
      <c r="F38" s="130">
        <v>15</v>
      </c>
      <c r="G38" s="130">
        <v>14</v>
      </c>
      <c r="H38" s="131">
        <v>13</v>
      </c>
      <c r="I38" s="129"/>
      <c r="L38" s="16"/>
      <c r="N38" s="22" t="s">
        <v>191</v>
      </c>
      <c r="O38" s="130">
        <v>14</v>
      </c>
      <c r="P38" s="130">
        <v>21</v>
      </c>
      <c r="Q38" s="130">
        <v>18</v>
      </c>
      <c r="R38" s="131">
        <v>16</v>
      </c>
      <c r="V38" s="16"/>
      <c r="X38" s="22" t="s">
        <v>191</v>
      </c>
      <c r="Y38" s="130">
        <v>20</v>
      </c>
      <c r="Z38" s="130">
        <v>20</v>
      </c>
      <c r="AA38" s="130">
        <v>23</v>
      </c>
      <c r="AB38" s="131">
        <v>16</v>
      </c>
      <c r="AF38" s="16"/>
      <c r="AH38" s="22" t="s">
        <v>191</v>
      </c>
      <c r="AI38" s="130" t="e">
        <v>#N/A</v>
      </c>
      <c r="AJ38" s="130" t="e">
        <v>#N/A</v>
      </c>
      <c r="AK38" s="130">
        <v>27</v>
      </c>
      <c r="AL38" s="131" t="e">
        <v>#N/A</v>
      </c>
      <c r="AP38" s="16"/>
      <c r="AR38" s="22" t="s">
        <v>191</v>
      </c>
      <c r="AS38" s="130">
        <v>40</v>
      </c>
      <c r="AT38" s="130">
        <v>40</v>
      </c>
      <c r="AU38" s="130">
        <v>36</v>
      </c>
      <c r="AV38" s="131">
        <v>16</v>
      </c>
      <c r="AZ38" s="16"/>
      <c r="BJ38" s="3"/>
      <c r="BK38" s="3"/>
      <c r="BL38" s="3"/>
      <c r="BM38" s="8"/>
      <c r="BN38" s="8"/>
      <c r="BO38" s="8"/>
      <c r="BR38" s="127"/>
      <c r="BS38" s="3"/>
      <c r="BT38" s="3"/>
      <c r="BU38" s="3"/>
      <c r="BV38" s="3"/>
      <c r="BW38" s="3"/>
    </row>
    <row r="39" spans="1:75" ht="15" x14ac:dyDescent="0.25">
      <c r="A39" s="22"/>
      <c r="G39" s="132"/>
      <c r="H39" s="132"/>
      <c r="I39" s="133"/>
      <c r="J39" s="132"/>
      <c r="K39" s="134"/>
      <c r="R39" s="132"/>
      <c r="S39" s="132"/>
      <c r="T39" s="132"/>
      <c r="U39" s="134"/>
      <c r="V39" s="135"/>
      <c r="AE39" s="40"/>
      <c r="AF39" s="3"/>
      <c r="AO39" s="40"/>
      <c r="AP39" s="3"/>
      <c r="AZ39" s="3"/>
    </row>
    <row r="40" spans="1:75" ht="15" x14ac:dyDescent="0.25">
      <c r="A40" s="22"/>
      <c r="I40" s="133"/>
      <c r="J40" s="132"/>
      <c r="K40" s="134"/>
      <c r="R40" s="132"/>
      <c r="S40" s="132"/>
      <c r="T40" s="132"/>
      <c r="U40" s="134"/>
      <c r="V40" s="135"/>
      <c r="BT40" s="22"/>
      <c r="BU40" s="22"/>
      <c r="BV40" s="22"/>
      <c r="BW40" s="22"/>
    </row>
    <row r="41" spans="1:75" ht="15" x14ac:dyDescent="0.25">
      <c r="A41" s="22"/>
      <c r="G41" s="71" t="s">
        <v>192</v>
      </c>
      <c r="H41" s="136">
        <v>16</v>
      </c>
      <c r="I41" s="133"/>
      <c r="J41" s="132"/>
      <c r="K41" s="134"/>
      <c r="R41" s="132"/>
      <c r="S41" s="132"/>
      <c r="T41" s="132"/>
      <c r="U41" s="134"/>
      <c r="V41" s="135"/>
      <c r="BT41" s="22"/>
      <c r="BU41" s="22"/>
      <c r="BV41" s="22"/>
      <c r="BW41" s="22"/>
    </row>
    <row r="42" spans="1:75" ht="15" x14ac:dyDescent="0.25">
      <c r="A42" s="22"/>
      <c r="E42" s="137" t="s">
        <v>193</v>
      </c>
      <c r="F42" s="137" t="s">
        <v>194</v>
      </c>
      <c r="G42" s="138" t="s">
        <v>15</v>
      </c>
      <c r="H42" s="138" t="s">
        <v>16</v>
      </c>
      <c r="I42" s="133"/>
      <c r="J42" s="132"/>
      <c r="K42" s="134"/>
      <c r="L42" s="139" t="s">
        <v>195</v>
      </c>
      <c r="M42" s="132"/>
      <c r="N42" s="132"/>
      <c r="O42" s="132"/>
      <c r="P42" s="132"/>
      <c r="Q42" s="132"/>
      <c r="R42" s="132"/>
      <c r="S42" s="132"/>
      <c r="T42" s="132"/>
      <c r="U42" s="134"/>
      <c r="V42" s="135"/>
      <c r="BT42" s="22"/>
      <c r="BU42" s="22"/>
      <c r="BV42" s="22"/>
      <c r="BW42" s="22"/>
    </row>
    <row r="43" spans="1:75" x14ac:dyDescent="0.2">
      <c r="A43" s="22"/>
      <c r="C43" s="2"/>
      <c r="D43" s="5" t="s">
        <v>1</v>
      </c>
      <c r="E43" s="140">
        <v>8.4285714285714288</v>
      </c>
      <c r="F43" s="140">
        <v>7.9523809523809526</v>
      </c>
      <c r="G43" s="141">
        <v>10.714285714285714</v>
      </c>
      <c r="H43" s="142">
        <v>5.666666666666667</v>
      </c>
      <c r="I43" s="31"/>
      <c r="J43" s="3"/>
      <c r="K43" s="22"/>
      <c r="L43" s="143">
        <v>-0.47619047619047628</v>
      </c>
      <c r="U43" s="22"/>
    </row>
    <row r="44" spans="1:75" x14ac:dyDescent="0.2">
      <c r="D44" s="5" t="s">
        <v>4</v>
      </c>
      <c r="E44" s="143">
        <v>8.7619047619047628</v>
      </c>
      <c r="F44" s="143">
        <v>11.333333333333334</v>
      </c>
      <c r="G44" s="144">
        <v>16.047619047619047</v>
      </c>
      <c r="H44" s="145">
        <v>4.0476190476190474</v>
      </c>
      <c r="L44" s="143">
        <v>2.5714285714285712</v>
      </c>
    </row>
    <row r="45" spans="1:75" x14ac:dyDescent="0.2">
      <c r="D45" s="5" t="s">
        <v>5</v>
      </c>
      <c r="E45" s="143">
        <v>11.80952380952381</v>
      </c>
      <c r="F45" s="143">
        <v>12.761904761904763</v>
      </c>
      <c r="G45" s="146">
        <v>20.285714285714285</v>
      </c>
      <c r="H45" s="143">
        <v>4.1428571428571432</v>
      </c>
      <c r="L45" s="143">
        <v>0.95238095238095255</v>
      </c>
    </row>
    <row r="46" spans="1:75" x14ac:dyDescent="0.2">
      <c r="D46" s="5" t="s">
        <v>6</v>
      </c>
      <c r="E46" s="143" t="e">
        <v>#N/A</v>
      </c>
      <c r="F46" s="143" t="e">
        <v>#N/A</v>
      </c>
      <c r="G46" s="146">
        <v>24.545454545454547</v>
      </c>
      <c r="H46" s="143" t="e">
        <v>#N/A</v>
      </c>
      <c r="L46" s="143" t="e">
        <v>#N/A</v>
      </c>
    </row>
    <row r="47" spans="1:75" x14ac:dyDescent="0.2">
      <c r="D47" s="5" t="s">
        <v>7</v>
      </c>
      <c r="E47" s="143"/>
      <c r="F47" s="143"/>
      <c r="G47" s="146"/>
      <c r="H47" s="143"/>
      <c r="L47" s="143"/>
    </row>
    <row r="48" spans="1:75" x14ac:dyDescent="0.2">
      <c r="E48" s="147" t="e">
        <v>#N/A</v>
      </c>
      <c r="F48" s="147" t="e">
        <v>#N/A</v>
      </c>
      <c r="G48" s="147">
        <v>17.898268398268399</v>
      </c>
      <c r="H48" s="147" t="e">
        <v>#N/A</v>
      </c>
      <c r="L48" s="143" t="e">
        <v>#N/A</v>
      </c>
    </row>
  </sheetData>
  <conditionalFormatting sqref="D5:D34 BB5:BB34">
    <cfRule type="expression" dxfId="85" priority="50" stopIfTrue="1">
      <formula>I5=1</formula>
    </cfRule>
    <cfRule type="expression" dxfId="84" priority="49" stopIfTrue="1">
      <formula>I5=2</formula>
    </cfRule>
    <cfRule type="expression" dxfId="83" priority="48" stopIfTrue="1">
      <formula>I5=3</formula>
    </cfRule>
  </conditionalFormatting>
  <conditionalFormatting sqref="D5:D34">
    <cfRule type="expression" dxfId="82" priority="56" stopIfTrue="1">
      <formula>I5=1</formula>
    </cfRule>
    <cfRule type="expression" dxfId="81" priority="55" stopIfTrue="1">
      <formula>I5=2</formula>
    </cfRule>
    <cfRule type="expression" dxfId="80" priority="54" stopIfTrue="1">
      <formula>I5=3</formula>
    </cfRule>
    <cfRule type="expression" dxfId="79" priority="52" stopIfTrue="1">
      <formula>I5=2</formula>
    </cfRule>
    <cfRule type="expression" dxfId="78" priority="51" stopIfTrue="1">
      <formula>I5=3</formula>
    </cfRule>
    <cfRule type="expression" dxfId="77" priority="53" stopIfTrue="1">
      <formula>I5=1</formula>
    </cfRule>
  </conditionalFormatting>
  <conditionalFormatting sqref="E5:F34 O5:P34 Y5:Z34 AI5:AJ34 AS5:AT34 BC5:BD34">
    <cfRule type="cellIs" dxfId="76" priority="57" stopIfTrue="1" operator="lessThan">
      <formula>0</formula>
    </cfRule>
  </conditionalFormatting>
  <conditionalFormatting sqref="H5:H34 R5:R34 AB5:AB34 AL5:AL34 AV5:AV34">
    <cfRule type="expression" dxfId="75" priority="10" stopIfTrue="1">
      <formula>$A$1 = 0</formula>
    </cfRule>
  </conditionalFormatting>
  <conditionalFormatting sqref="H5:I34 R5:S34 AB5:AC34 AL5:AM34 AV5:AW34">
    <cfRule type="cellIs" dxfId="74" priority="11" stopIfTrue="1" operator="lessThan">
      <formula>0</formula>
    </cfRule>
  </conditionalFormatting>
  <conditionalFormatting sqref="N5:N34">
    <cfRule type="expression" dxfId="73" priority="40" stopIfTrue="1">
      <formula>S5=2</formula>
    </cfRule>
    <cfRule type="expression" dxfId="72" priority="42" stopIfTrue="1">
      <formula>S5=3</formula>
    </cfRule>
    <cfRule type="expression" dxfId="71" priority="41" stopIfTrue="1">
      <formula>S5=1</formula>
    </cfRule>
    <cfRule type="expression" dxfId="70" priority="39" stopIfTrue="1">
      <formula>S5=3</formula>
    </cfRule>
    <cfRule type="expression" dxfId="69" priority="46" stopIfTrue="1">
      <formula>S5=2</formula>
    </cfRule>
    <cfRule type="expression" dxfId="68" priority="47" stopIfTrue="1">
      <formula>S5=1</formula>
    </cfRule>
    <cfRule type="expression" dxfId="67" priority="45" stopIfTrue="1">
      <formula>S5=3</formula>
    </cfRule>
    <cfRule type="expression" dxfId="66" priority="44" stopIfTrue="1">
      <formula>S5=1</formula>
    </cfRule>
    <cfRule type="expression" dxfId="65" priority="43" stopIfTrue="1">
      <formula>S5=2</formula>
    </cfRule>
  </conditionalFormatting>
  <conditionalFormatting sqref="X5:X34">
    <cfRule type="expression" dxfId="64" priority="35" stopIfTrue="1">
      <formula>AC5=1</formula>
    </cfRule>
    <cfRule type="expression" dxfId="63" priority="36" stopIfTrue="1">
      <formula>AC5=3</formula>
    </cfRule>
    <cfRule type="expression" dxfId="62" priority="37" stopIfTrue="1">
      <formula>AC5=2</formula>
    </cfRule>
    <cfRule type="expression" dxfId="61" priority="38" stopIfTrue="1">
      <formula>AC5=1</formula>
    </cfRule>
    <cfRule type="expression" dxfId="60" priority="30" stopIfTrue="1">
      <formula>AC5=3</formula>
    </cfRule>
    <cfRule type="expression" dxfId="59" priority="31" stopIfTrue="1">
      <formula>AC5=2</formula>
    </cfRule>
    <cfRule type="expression" dxfId="58" priority="32" stopIfTrue="1">
      <formula>AC5=1</formula>
    </cfRule>
    <cfRule type="expression" dxfId="57" priority="33" stopIfTrue="1">
      <formula>AC5=3</formula>
    </cfRule>
    <cfRule type="expression" dxfId="56" priority="34" stopIfTrue="1">
      <formula>AC5=2</formula>
    </cfRule>
  </conditionalFormatting>
  <conditionalFormatting sqref="AH5:AH34">
    <cfRule type="expression" dxfId="55" priority="29" stopIfTrue="1">
      <formula>AM5=1</formula>
    </cfRule>
    <cfRule type="expression" dxfId="54" priority="26" stopIfTrue="1">
      <formula>AM5=1</formula>
    </cfRule>
    <cfRule type="expression" dxfId="53" priority="28" stopIfTrue="1">
      <formula>AM5=2</formula>
    </cfRule>
    <cfRule type="expression" dxfId="52" priority="27" stopIfTrue="1">
      <formula>AM5=3</formula>
    </cfRule>
    <cfRule type="expression" dxfId="51" priority="25" stopIfTrue="1">
      <formula>AM5=2</formula>
    </cfRule>
    <cfRule type="expression" dxfId="50" priority="24" stopIfTrue="1">
      <formula>AM5=3</formula>
    </cfRule>
    <cfRule type="expression" dxfId="49" priority="23" stopIfTrue="1">
      <formula>AM5=1</formula>
    </cfRule>
    <cfRule type="expression" dxfId="48" priority="22" stopIfTrue="1">
      <formula>AM5=2</formula>
    </cfRule>
    <cfRule type="expression" dxfId="47" priority="21" stopIfTrue="1">
      <formula>AM5=3</formula>
    </cfRule>
  </conditionalFormatting>
  <conditionalFormatting sqref="AR5:AR34">
    <cfRule type="expression" dxfId="46" priority="12" stopIfTrue="1">
      <formula>AW5=3</formula>
    </cfRule>
    <cfRule type="expression" dxfId="45" priority="20" stopIfTrue="1">
      <formula>AW5=1</formula>
    </cfRule>
    <cfRule type="expression" dxfId="44" priority="18" stopIfTrue="1">
      <formula>AW5=3</formula>
    </cfRule>
    <cfRule type="expression" dxfId="43" priority="17" stopIfTrue="1">
      <formula>AW5=1</formula>
    </cfRule>
    <cfRule type="expression" dxfId="42" priority="16" stopIfTrue="1">
      <formula>AW5=2</formula>
    </cfRule>
    <cfRule type="expression" dxfId="41" priority="19" stopIfTrue="1">
      <formula>AW5=2</formula>
    </cfRule>
    <cfRule type="expression" dxfId="40" priority="15" stopIfTrue="1">
      <formula>AW5=3</formula>
    </cfRule>
    <cfRule type="expression" dxfId="39" priority="14" stopIfTrue="1">
      <formula>AW5=1</formula>
    </cfRule>
    <cfRule type="expression" dxfId="38" priority="13" stopIfTrue="1">
      <formula>AW5=2</formula>
    </cfRule>
  </conditionalFormatting>
  <conditionalFormatting sqref="BF5:BF32">
    <cfRule type="expression" dxfId="37" priority="8" stopIfTrue="1">
      <formula>$A$1 = 0</formula>
    </cfRule>
  </conditionalFormatting>
  <conditionalFormatting sqref="BF5:BF34">
    <cfRule type="cellIs" dxfId="36" priority="9" stopIfTrue="1" operator="lessThan">
      <formula>0</formula>
    </cfRule>
  </conditionalFormatting>
  <conditionalFormatting sqref="BU5:BU28">
    <cfRule type="expression" dxfId="35" priority="58" stopIfTrue="1">
      <formula>#REF!=3</formula>
    </cfRule>
    <cfRule type="expression" dxfId="34" priority="59" stopIfTrue="1">
      <formula>#REF!=2</formula>
    </cfRule>
    <cfRule type="expression" dxfId="33" priority="60" stopIfTrue="1">
      <formula>#REF!=1</formula>
    </cfRule>
  </conditionalFormatting>
  <conditionalFormatting sqref="BV5:BW28">
    <cfRule type="cellIs" dxfId="32" priority="7" stopIfTrue="1" operator="lessThan">
      <formula>0</formula>
    </cfRule>
  </conditionalFormatting>
  <conditionalFormatting sqref="BY5:CA28">
    <cfRule type="cellIs" dxfId="31" priority="2" stopIfTrue="1" operator="lessThan">
      <formula>0</formula>
    </cfRule>
    <cfRule type="expression" dxfId="30" priority="1" stopIfTrue="1">
      <formula>$A$1 = 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83A84-95E4-437E-A278-DDBC41842B6C}">
  <dimension ref="A1:BF30"/>
  <sheetViews>
    <sheetView zoomScaleNormal="100" workbookViewId="0">
      <selection activeCell="L31" sqref="L31"/>
    </sheetView>
  </sheetViews>
  <sheetFormatPr defaultColWidth="10" defaultRowHeight="11.25" outlineLevelCol="1" x14ac:dyDescent="0.15"/>
  <cols>
    <col min="1" max="1" width="1.5703125" style="301" customWidth="1"/>
    <col min="2" max="2" width="1.5703125" style="289" customWidth="1"/>
    <col min="3" max="3" width="3.42578125" style="289" customWidth="1"/>
    <col min="4" max="4" width="7.5703125" style="289" customWidth="1"/>
    <col min="5" max="5" width="3.42578125" style="442" customWidth="1"/>
    <col min="6" max="6" width="2.42578125" style="443" customWidth="1"/>
    <col min="7" max="7" width="7.5703125" style="289" customWidth="1"/>
    <col min="8" max="8" width="3.42578125" style="442" customWidth="1"/>
    <col min="9" max="9" width="2.42578125" style="343" customWidth="1"/>
    <col min="10" max="10" width="7.5703125" style="289" customWidth="1"/>
    <col min="11" max="11" width="3.42578125" style="442" customWidth="1"/>
    <col min="12" max="12" width="3.42578125" style="301" customWidth="1"/>
    <col min="13" max="13" width="8" style="289" customWidth="1"/>
    <col min="14" max="14" width="3.42578125" style="444" customWidth="1"/>
    <col min="15" max="15" width="7.5703125" style="380" customWidth="1"/>
    <col min="16" max="16" width="3.42578125" style="444" customWidth="1"/>
    <col min="17" max="17" width="3.42578125" style="301" customWidth="1"/>
    <col min="18" max="18" width="1.5703125" style="301" customWidth="1"/>
    <col min="19" max="19" width="1.5703125" style="289" customWidth="1"/>
    <col min="20" max="20" width="2.42578125" style="289" customWidth="1" outlineLevel="1"/>
    <col min="21" max="22" width="7.42578125" style="289" customWidth="1" outlineLevel="1"/>
    <col min="23" max="23" width="1.5703125" style="301" customWidth="1" outlineLevel="1"/>
    <col min="24" max="24" width="3" style="301" bestFit="1" customWidth="1" outlineLevel="1"/>
    <col min="25" max="25" width="2.42578125" style="301" customWidth="1" outlineLevel="1"/>
    <col min="26" max="26" width="3.5703125" style="301" customWidth="1"/>
    <col min="27" max="27" width="3.5703125" style="301" hidden="1" customWidth="1" outlineLevel="1"/>
    <col min="28" max="29" width="3.42578125" style="301" hidden="1" customWidth="1" outlineLevel="1"/>
    <col min="30" max="30" width="1.5703125" style="301" hidden="1" customWidth="1" outlineLevel="1"/>
    <col min="31" max="32" width="3.42578125" style="301" hidden="1" customWidth="1" outlineLevel="1"/>
    <col min="33" max="33" width="1.5703125" style="301" hidden="1" customWidth="1" outlineLevel="1"/>
    <col min="34" max="34" width="3.5703125" style="301" hidden="1" customWidth="1" outlineLevel="1"/>
    <col min="35" max="36" width="2.5703125" style="301" hidden="1" customWidth="1" outlineLevel="1"/>
    <col min="37" max="37" width="4" style="301" hidden="1" customWidth="1" outlineLevel="1"/>
    <col min="38" max="38" width="3" style="301" hidden="1" customWidth="1" outlineLevel="1"/>
    <col min="39" max="39" width="1.5703125" style="301" hidden="1" customWidth="1" outlineLevel="1"/>
    <col min="40" max="40" width="2.5703125" style="301" hidden="1" customWidth="1" outlineLevel="1"/>
    <col min="41" max="41" width="2.5703125" style="301" customWidth="1" collapsed="1"/>
    <col min="42" max="44" width="4.42578125" style="289" customWidth="1" outlineLevel="1"/>
    <col min="45" max="45" width="2.5703125" style="301" customWidth="1" outlineLevel="1"/>
    <col min="46" max="48" width="4.42578125" style="301" customWidth="1" outlineLevel="1"/>
    <col min="49" max="49" width="2.5703125" style="301" customWidth="1" outlineLevel="1"/>
    <col min="50" max="52" width="4.42578125" style="301" customWidth="1" outlineLevel="1"/>
    <col min="53" max="53" width="4.42578125" style="301" customWidth="1"/>
    <col min="54" max="57" width="4.42578125" style="301" hidden="1" customWidth="1" outlineLevel="1"/>
    <col min="58" max="58" width="2.5703125" style="301" customWidth="1" collapsed="1"/>
    <col min="59" max="16384" width="10" style="301"/>
  </cols>
  <sheetData>
    <row r="1" spans="1:57" s="250" customFormat="1" ht="13.5" thickBot="1" x14ac:dyDescent="0.25">
      <c r="A1" s="236"/>
      <c r="B1" s="237"/>
      <c r="C1" s="237"/>
      <c r="D1" s="238"/>
      <c r="E1" s="239"/>
      <c r="F1" s="240"/>
      <c r="G1" s="241"/>
      <c r="H1" s="242"/>
      <c r="I1" s="243"/>
      <c r="J1" s="241"/>
      <c r="K1" s="239"/>
      <c r="L1" s="244"/>
      <c r="M1" s="241"/>
      <c r="N1" s="245"/>
      <c r="O1" s="246"/>
      <c r="P1" s="245"/>
      <c r="Q1" s="247"/>
      <c r="R1" s="248"/>
      <c r="S1" s="249"/>
      <c r="T1" s="249"/>
      <c r="U1" s="249"/>
      <c r="V1" s="249"/>
      <c r="AP1" s="249"/>
      <c r="AQ1" s="249"/>
      <c r="AR1" s="249"/>
    </row>
    <row r="2" spans="1:57" s="261" customFormat="1" ht="12" x14ac:dyDescent="0.2">
      <c r="A2" s="251"/>
      <c r="B2" s="252"/>
      <c r="C2" s="253"/>
      <c r="D2" s="254" t="str">
        <f xml:space="preserve">   "1st Round Start: "  &amp;  TEXT(  $U26,  "mm/dd"  )</f>
        <v>1st Round Start: 07/27</v>
      </c>
      <c r="E2" s="255"/>
      <c r="F2" s="254"/>
      <c r="G2" s="256"/>
      <c r="H2" s="256"/>
      <c r="I2" s="257"/>
      <c r="J2" s="258"/>
      <c r="K2" s="256"/>
      <c r="L2" s="257"/>
      <c r="M2" s="257"/>
      <c r="N2" s="256"/>
      <c r="O2" s="257"/>
      <c r="P2" s="256"/>
      <c r="Q2" s="259"/>
      <c r="R2" s="251"/>
      <c r="S2" s="260"/>
      <c r="U2" s="262">
        <v>46230</v>
      </c>
      <c r="V2" s="263" t="s">
        <v>218</v>
      </c>
      <c r="AB2" s="264" t="s">
        <v>219</v>
      </c>
      <c r="AC2" s="265"/>
      <c r="AD2" s="266"/>
      <c r="AE2" s="267" t="s">
        <v>220</v>
      </c>
      <c r="AF2" s="265"/>
      <c r="AG2" s="266"/>
      <c r="AH2" s="267" t="s">
        <v>221</v>
      </c>
      <c r="AI2" s="265"/>
      <c r="AJ2" s="266"/>
      <c r="AK2" s="265"/>
      <c r="AL2" s="265" t="s">
        <v>222</v>
      </c>
      <c r="AM2" s="268"/>
      <c r="AN2" s="269"/>
      <c r="AP2" s="270"/>
      <c r="AQ2" s="271" t="s">
        <v>223</v>
      </c>
      <c r="AR2" s="269"/>
    </row>
    <row r="3" spans="1:57" s="284" customFormat="1" ht="15.75" thickBot="1" x14ac:dyDescent="0.25">
      <c r="A3" s="272"/>
      <c r="B3" s="273"/>
      <c r="C3" s="274" t="s">
        <v>224</v>
      </c>
      <c r="D3" s="275" t="str">
        <f ca="1" xml:space="preserve">   OFFSET(  $AQ$14,  MIN( C4:C5 ),  0  )</f>
        <v>OH</v>
      </c>
      <c r="E3" s="276"/>
      <c r="F3" s="277"/>
      <c r="G3" s="278" t="str">
        <f xml:space="preserve">   "2nd Round Start: "  &amp;  TEXT(  $U27,  "mm/dd"  )</f>
        <v>2nd Round Start: 08/03</v>
      </c>
      <c r="H3" s="275"/>
      <c r="I3" s="278"/>
      <c r="J3" s="279"/>
      <c r="K3" s="280"/>
      <c r="L3" s="281"/>
      <c r="M3" s="279"/>
      <c r="N3" s="280"/>
      <c r="O3" s="282"/>
      <c r="P3" s="276"/>
      <c r="Q3" s="283"/>
      <c r="R3" s="272"/>
      <c r="T3" s="249"/>
      <c r="U3" s="285" t="s">
        <v>225</v>
      </c>
      <c r="V3" s="263" t="s">
        <v>226</v>
      </c>
      <c r="W3" s="250"/>
      <c r="X3" s="250"/>
      <c r="Y3" s="250"/>
      <c r="Z3" s="250"/>
      <c r="AB3" s="286"/>
      <c r="AC3" s="263"/>
      <c r="AD3" s="287"/>
      <c r="AE3" s="263"/>
      <c r="AF3" s="263"/>
      <c r="AG3" s="287"/>
      <c r="AH3" s="263"/>
      <c r="AI3" s="263"/>
      <c r="AJ3" s="287"/>
      <c r="AK3" s="263"/>
      <c r="AL3" s="263"/>
      <c r="AM3" s="288"/>
      <c r="AQ3" s="271" t="s">
        <v>227</v>
      </c>
      <c r="AU3" s="261"/>
      <c r="BB3" s="289">
        <f ca="1">SUM(BB6:BB23)</f>
        <v>5</v>
      </c>
      <c r="BC3" s="289">
        <f ca="1">SUM(BC6:BC23)</f>
        <v>2</v>
      </c>
      <c r="BD3" s="289">
        <f ca="1">SUM(BD6:BD23)</f>
        <v>2</v>
      </c>
      <c r="BE3" s="289">
        <f ca="1">SUM(BE6:BE23)</f>
        <v>1</v>
      </c>
    </row>
    <row r="4" spans="1:57" ht="15" thickBot="1" x14ac:dyDescent="0.25">
      <c r="A4" s="272"/>
      <c r="B4" s="290"/>
      <c r="C4" s="291">
        <v>1</v>
      </c>
      <c r="D4" s="292" t="str">
        <f ca="1" xml:space="preserve"> OFFSET( $V$5, MATCH( C4, $T$6:$T$23, 0 ), 0  )</f>
        <v>NNIT</v>
      </c>
      <c r="E4" s="293">
        <v>25</v>
      </c>
      <c r="F4" s="294"/>
      <c r="G4" s="275" t="str">
        <f ca="1" xml:space="preserve">   OFFSET(  AU$14,  MATCH(  MIN( F5:F6 ), AT$15:AT$18, 0 ),  0  )</f>
        <v>SH</v>
      </c>
      <c r="H4" s="295"/>
      <c r="I4" s="296"/>
      <c r="J4" s="295"/>
      <c r="K4" s="295"/>
      <c r="L4" s="297"/>
      <c r="M4" s="298"/>
      <c r="N4" s="296"/>
      <c r="O4" s="276"/>
      <c r="P4" s="296"/>
      <c r="Q4" s="299"/>
      <c r="R4" s="300"/>
      <c r="T4" s="284"/>
      <c r="W4" s="261"/>
      <c r="X4" s="284"/>
      <c r="Y4" s="284"/>
      <c r="Z4" s="284"/>
      <c r="AB4" s="302">
        <f>E4</f>
        <v>25</v>
      </c>
      <c r="AC4" s="303">
        <f>ABS( AB4-AB5 )</f>
        <v>8</v>
      </c>
      <c r="AD4" s="304"/>
      <c r="AE4" s="305">
        <f>H5</f>
        <v>12</v>
      </c>
      <c r="AF4" s="303">
        <f>ABS( AE4-AE5 )</f>
        <v>33</v>
      </c>
      <c r="AG4" s="304"/>
      <c r="AH4" s="305"/>
      <c r="AI4" s="305"/>
      <c r="AJ4" s="304"/>
      <c r="AK4" s="305"/>
      <c r="AL4" s="305"/>
      <c r="AM4" s="306"/>
    </row>
    <row r="5" spans="1:57" ht="15" thickBot="1" x14ac:dyDescent="0.25">
      <c r="A5" s="272"/>
      <c r="B5" s="290"/>
      <c r="C5" s="291">
        <v>16</v>
      </c>
      <c r="D5" s="307" t="str">
        <f ca="1" xml:space="preserve"> OFFSET( $V$5, MATCH( C5, $T$6:$T$23, 0 ), 0  )</f>
        <v>AGS</v>
      </c>
      <c r="E5" s="308">
        <v>17</v>
      </c>
      <c r="F5" s="309">
        <f ca="1" xml:space="preserve">  IF(  G5 = "",  "",  OFFSET( $T$5,  MATCH(  G5, $V$6:$V$23, 0 ),  0  )   )</f>
        <v>16</v>
      </c>
      <c r="G5" s="310" t="str">
        <f ca="1" xml:space="preserve"> IF( SUMSQ(E4:E5) &gt; 0,  IF( E4&lt;E5, D4, D5 ), "" )</f>
        <v>AGS</v>
      </c>
      <c r="H5" s="311">
        <v>12</v>
      </c>
      <c r="I5" s="312"/>
      <c r="J5" s="279"/>
      <c r="K5" s="279"/>
      <c r="L5" s="297"/>
      <c r="M5" s="313"/>
      <c r="N5" s="296"/>
      <c r="O5" s="276"/>
      <c r="P5" s="296"/>
      <c r="Q5" s="299"/>
      <c r="R5" s="300"/>
      <c r="T5" s="260"/>
      <c r="U5" s="249"/>
      <c r="V5" s="314" t="str">
        <f xml:space="preserve">  IF(  ISODD(  YEAR(  U2 ) ),  "A", "B"  )</f>
        <v>B</v>
      </c>
      <c r="X5" s="315" t="s">
        <v>228</v>
      </c>
      <c r="Y5" s="315" t="s">
        <v>229</v>
      </c>
      <c r="Z5" s="261"/>
      <c r="AB5" s="302">
        <f>E5</f>
        <v>17</v>
      </c>
      <c r="AC5" s="303"/>
      <c r="AD5" s="304"/>
      <c r="AE5" s="305">
        <f>H6</f>
        <v>45</v>
      </c>
      <c r="AF5" s="303"/>
      <c r="AG5" s="304"/>
      <c r="AH5" s="305"/>
      <c r="AI5" s="305"/>
      <c r="AJ5" s="304"/>
      <c r="AK5" s="305"/>
      <c r="AL5" s="305"/>
      <c r="AM5" s="306"/>
      <c r="AP5" s="316" t="s">
        <v>230</v>
      </c>
      <c r="BB5" s="317">
        <v>1</v>
      </c>
      <c r="BC5" s="317">
        <v>2</v>
      </c>
      <c r="BD5" s="317">
        <v>3</v>
      </c>
      <c r="BE5" s="317">
        <v>4</v>
      </c>
    </row>
    <row r="6" spans="1:57" ht="13.5" thickBot="1" x14ac:dyDescent="0.25">
      <c r="A6" s="272"/>
      <c r="B6" s="290"/>
      <c r="C6" s="291"/>
      <c r="D6" s="275" t="str">
        <f ca="1" xml:space="preserve">   OFFSET(  $AQ$14,  MIN( C7:C8 ),  0  )</f>
        <v>KC</v>
      </c>
      <c r="E6" s="318"/>
      <c r="F6" s="319">
        <f ca="1" xml:space="preserve">  IF(  G6 = "",  "",  OFFSET( $T$5,  MATCH(  G6, $V$6:$V$23, 0 ),  0  )   )</f>
        <v>9</v>
      </c>
      <c r="G6" s="320" t="str">
        <f ca="1">IF( SUMSQ(E7:E8) &gt; 0,  IF(E7&lt;E8, D7, D8 ), "" )</f>
        <v>A572</v>
      </c>
      <c r="H6" s="308">
        <v>45</v>
      </c>
      <c r="I6" s="297"/>
      <c r="J6" s="278" t="str">
        <f xml:space="preserve">   "3rd Round Start: "  &amp;  TEXT(  $U28,  "mm/dd"  )</f>
        <v>3rd Round Start: 08/10</v>
      </c>
      <c r="K6" s="298"/>
      <c r="L6" s="321"/>
      <c r="M6" s="313"/>
      <c r="N6" s="296"/>
      <c r="O6" s="322"/>
      <c r="P6" s="296"/>
      <c r="Q6" s="299"/>
      <c r="R6" s="300"/>
      <c r="T6" s="323">
        <v>1</v>
      </c>
      <c r="U6" s="324" t="str">
        <f xml:space="preserve">  $V$5 &amp; "-1st"</f>
        <v>B-1st</v>
      </c>
      <c r="V6" s="325" t="s">
        <v>231</v>
      </c>
      <c r="W6" s="260"/>
      <c r="X6" s="326">
        <f t="shared" ref="X6:X13" ca="1" si="0" xml:space="preserve">   IF(V6 = "", 0,   COUNTIF(   $D$4:$P$26,  V6  )  - 1  )</f>
        <v>0</v>
      </c>
      <c r="Y6" s="326">
        <f t="shared" ref="Y6:Y13" ca="1" si="1" xml:space="preserve">  SUM(  BB6:BE6 )</f>
        <v>1</v>
      </c>
      <c r="Z6" s="284"/>
      <c r="AB6" s="302"/>
      <c r="AC6" s="303"/>
      <c r="AD6" s="304"/>
      <c r="AE6" s="305"/>
      <c r="AF6" s="303"/>
      <c r="AG6" s="304"/>
      <c r="AH6" s="305">
        <f>K9</f>
        <v>22</v>
      </c>
      <c r="AI6" s="303">
        <f>ABS( AH6-AH7 )</f>
        <v>2</v>
      </c>
      <c r="AJ6" s="304"/>
      <c r="AK6" s="305"/>
      <c r="AL6" s="305"/>
      <c r="AM6" s="306"/>
      <c r="AP6" s="327"/>
      <c r="BB6" s="301">
        <f t="shared" ref="BB6:BB8" ca="1" si="2" xml:space="preserve">   IF(   ISERROR(  MATCH(  17-T6,  $F$5:$F$24,  0  )),  0,  1  )</f>
        <v>1</v>
      </c>
      <c r="BC6" s="301">
        <f t="shared" ref="BC6:BC8" ca="1" si="3" xml:space="preserve">    IF(  ISNA(  MATCH(  V6,$G$5:$G$24, 0 )  ),   0,    IF(    OFFSET(  $F$4,    IF(   MOD(  MATCH(  V6,$G$5:$G$24, 0 ),  3  )  = 1,  1, -1 )   +   MATCH(  V6,$G$5:$G$24, 0 )   + 0,   0  ) =   "",   0,    IF(  ISNA(   MATCH(  OFFSET(  $F$4,    IF(   MOD(  MATCH(  V6,$G$5:$G$24, 0 ),  3  )  = 1,  1, -1 )   +   MATCH(  V6,$G$5:$G$24, 0 )   + 0,   0  ),  $I$9:$I$20,  0  ) ),  0,  1  )  )   )</f>
        <v>0</v>
      </c>
      <c r="BD6" s="301">
        <f t="shared" ref="BD6:BD8" ca="1" si="4" xml:space="preserve">    IF(  ISNA(  MATCH(  V6,$J$9:$J$20, 0 )  ),   0,    IF(    OFFSET(  $I$8,    IF(   MOD(  MATCH(  V6,$J$9:$J$20, 0 ),  10  )  = 1,  1, -1 )   +   MATCH(  V6,$J$9:$J$20, 0 )   + 0,   0  ) =   "",   0,    IF(  ISNA(   MATCH(  OFFSET(  $I$8,    IF(   MOD(  MATCH(  V6,$J$9:$J$20, 0 ),  10  )  = 1,  1, -1 )   +   MATCH(  V6,$J$9:$J$20, 0 )   + 0,   0  ),  $L$13:$L$14,  0  ) ),  0,  1  )  )   )</f>
        <v>0</v>
      </c>
      <c r="BE6" s="301">
        <f t="shared" ref="BE6:BE8" ca="1" si="5" xml:space="preserve">  IF(   AND(  OR(  V6 = $M$13,  V6 = $M$14  ),  SUMSQ( $N$13:$N$14 ) &gt; 0  ),    IF(  V6 = $O$13, 0, 1 ),    0   )</f>
        <v>0</v>
      </c>
    </row>
    <row r="7" spans="1:57" ht="15" thickBot="1" x14ac:dyDescent="0.25">
      <c r="A7" s="272"/>
      <c r="B7" s="290"/>
      <c r="C7" s="291">
        <v>9</v>
      </c>
      <c r="D7" s="328" t="str">
        <f ca="1" xml:space="preserve"> OFFSET( $V$5, MATCH( C7, $T$6:$T$23, 0 ), 0  )</f>
        <v>A572</v>
      </c>
      <c r="E7" s="329">
        <v>18</v>
      </c>
      <c r="F7" s="330"/>
      <c r="G7" s="298"/>
      <c r="H7" s="331"/>
      <c r="I7" s="332"/>
      <c r="J7" s="298"/>
      <c r="K7" s="296"/>
      <c r="L7" s="333"/>
      <c r="M7" s="313"/>
      <c r="N7" s="296"/>
      <c r="O7" s="322"/>
      <c r="P7" s="296"/>
      <c r="Q7" s="299"/>
      <c r="R7" s="300"/>
      <c r="T7" s="323">
        <v>3</v>
      </c>
      <c r="U7" s="334" t="str">
        <f xml:space="preserve">  $V$5 &amp; "-2nd"</f>
        <v>B-2nd</v>
      </c>
      <c r="V7" s="335" t="s">
        <v>232</v>
      </c>
      <c r="W7" s="260"/>
      <c r="X7" s="336">
        <f t="shared" ca="1" si="0"/>
        <v>0</v>
      </c>
      <c r="Y7" s="336">
        <f t="shared" ca="1" si="1"/>
        <v>1</v>
      </c>
      <c r="AB7" s="302">
        <f>E7</f>
        <v>18</v>
      </c>
      <c r="AC7" s="303">
        <f>ABS( AB7-AB8 )</f>
        <v>9</v>
      </c>
      <c r="AD7" s="304"/>
      <c r="AE7" s="305">
        <f>H11</f>
        <v>14</v>
      </c>
      <c r="AF7" s="303">
        <f>ABS( AE7-AE8 )</f>
        <v>2</v>
      </c>
      <c r="AG7" s="304"/>
      <c r="AH7" s="305">
        <f>K10</f>
        <v>20</v>
      </c>
      <c r="AI7" s="303"/>
      <c r="AJ7" s="304"/>
      <c r="AK7" s="305"/>
      <c r="AL7" s="305"/>
      <c r="AM7" s="306"/>
      <c r="AQ7" s="327" t="s">
        <v>233</v>
      </c>
      <c r="AR7" s="337"/>
      <c r="AU7" s="327" t="s">
        <v>234</v>
      </c>
      <c r="AY7" s="327" t="s">
        <v>235</v>
      </c>
      <c r="BB7" s="301">
        <f t="shared" ca="1" si="2"/>
        <v>1</v>
      </c>
      <c r="BC7" s="301">
        <f t="shared" ca="1" si="3"/>
        <v>0</v>
      </c>
      <c r="BD7" s="301">
        <f t="shared" ca="1" si="4"/>
        <v>0</v>
      </c>
      <c r="BE7" s="301">
        <f t="shared" ca="1" si="5"/>
        <v>0</v>
      </c>
    </row>
    <row r="8" spans="1:57" ht="15" thickBot="1" x14ac:dyDescent="0.25">
      <c r="A8" s="272"/>
      <c r="B8" s="290"/>
      <c r="C8" s="291">
        <v>8</v>
      </c>
      <c r="D8" s="338" t="str">
        <f ca="1" xml:space="preserve"> OFFSET( $V$5, MATCH( C8, $T$6:$T$23, 0 ), 0  )</f>
        <v>X87</v>
      </c>
      <c r="E8" s="339">
        <v>27</v>
      </c>
      <c r="F8" s="330"/>
      <c r="G8" s="298"/>
      <c r="H8" s="318"/>
      <c r="I8" s="333"/>
      <c r="J8" s="275" t="str">
        <f ca="1" xml:space="preserve">   OFFSET(  AY$14,  MATCH(  MIN( I9:I10 ), AX$15:AX$16, 0 ),  0  )</f>
        <v>KC</v>
      </c>
      <c r="K8" s="296"/>
      <c r="L8" s="333"/>
      <c r="M8" s="322"/>
      <c r="N8" s="340" t="s">
        <v>236</v>
      </c>
      <c r="O8" s="295"/>
      <c r="P8" s="312"/>
      <c r="Q8" s="299"/>
      <c r="R8" s="300"/>
      <c r="T8" s="323">
        <v>5</v>
      </c>
      <c r="U8" s="334" t="str">
        <f xml:space="preserve">  $V$5 &amp; "-3rd"</f>
        <v>B-3rd</v>
      </c>
      <c r="V8" s="335" t="s">
        <v>237</v>
      </c>
      <c r="W8" s="260"/>
      <c r="X8" s="336">
        <f t="shared" ca="1" si="0"/>
        <v>1</v>
      </c>
      <c r="Y8" s="336">
        <f t="shared" ca="1" si="1"/>
        <v>1</v>
      </c>
      <c r="AB8" s="302">
        <f>E8</f>
        <v>27</v>
      </c>
      <c r="AC8" s="303"/>
      <c r="AD8" s="304"/>
      <c r="AE8" s="305">
        <f>H12</f>
        <v>12</v>
      </c>
      <c r="AF8" s="303"/>
      <c r="AG8" s="304"/>
      <c r="AH8" s="341"/>
      <c r="AJ8" s="304"/>
      <c r="AK8" s="305">
        <f>N13</f>
        <v>72</v>
      </c>
      <c r="AL8" s="303">
        <f>ABS( AK8-AK9 )</f>
        <v>16</v>
      </c>
      <c r="AM8" s="306"/>
      <c r="AP8" s="260"/>
      <c r="AQ8" s="342" t="s">
        <v>238</v>
      </c>
      <c r="AR8" s="342" t="s">
        <v>239</v>
      </c>
      <c r="AS8" s="343"/>
      <c r="AT8" s="343"/>
      <c r="AU8" s="342" t="s">
        <v>238</v>
      </c>
      <c r="AV8" s="342" t="s">
        <v>239</v>
      </c>
      <c r="AX8" s="343"/>
      <c r="AY8" s="342" t="s">
        <v>240</v>
      </c>
      <c r="AZ8" s="342" t="s">
        <v>239</v>
      </c>
      <c r="BB8" s="301">
        <f t="shared" ca="1" si="2"/>
        <v>0</v>
      </c>
      <c r="BC8" s="301">
        <f t="shared" ca="1" si="3"/>
        <v>1</v>
      </c>
      <c r="BD8" s="301">
        <f t="shared" ca="1" si="4"/>
        <v>0</v>
      </c>
      <c r="BE8" s="301">
        <f t="shared" ca="1" si="5"/>
        <v>0</v>
      </c>
    </row>
    <row r="9" spans="1:57" ht="15.75" thickBot="1" x14ac:dyDescent="0.3">
      <c r="A9" s="272"/>
      <c r="B9" s="344"/>
      <c r="C9" s="291"/>
      <c r="D9" s="275" t="str">
        <f ca="1" xml:space="preserve">   OFFSET(  $AQ$14,  MIN( C10:C11 ),  0  )</f>
        <v>OH</v>
      </c>
      <c r="E9" s="331"/>
      <c r="F9" s="319"/>
      <c r="G9" s="345"/>
      <c r="H9" s="331"/>
      <c r="I9" s="309">
        <f ca="1" xml:space="preserve">  IF(  J9 = "",  "",  OFFSET( $T$5,  MATCH(  J9, $V$6:$V$23, 0 ),  0  )   )</f>
        <v>16</v>
      </c>
      <c r="J9" s="346" t="str">
        <f ca="1" xml:space="preserve"> IF( SUMSQ(H5:H6) &gt; 0,  IF( H5&lt;H6, G5, G6 ), "" )</f>
        <v>AGS</v>
      </c>
      <c r="K9" s="311">
        <v>22</v>
      </c>
      <c r="L9" s="347"/>
      <c r="M9" s="453">
        <f xml:space="preserve"> U2 + 7 * 4 - IF( LEFT( U3, 3 ) = "sat", 2, 1 )</f>
        <v>46256</v>
      </c>
      <c r="N9" s="453"/>
      <c r="O9" s="453"/>
      <c r="P9" s="453"/>
      <c r="Q9" s="299"/>
      <c r="R9" s="300"/>
      <c r="T9" s="323">
        <v>7</v>
      </c>
      <c r="U9" s="334" t="str">
        <f xml:space="preserve">  $V$5 &amp; "-4th"</f>
        <v>B-4th</v>
      </c>
      <c r="V9" s="335" t="s">
        <v>241</v>
      </c>
      <c r="W9" s="260"/>
      <c r="X9" s="336">
        <f t="shared" ca="1" si="0"/>
        <v>0</v>
      </c>
      <c r="Y9" s="336">
        <f t="shared" si="1"/>
        <v>0</v>
      </c>
      <c r="AB9" s="302"/>
      <c r="AC9" s="303"/>
      <c r="AD9" s="304"/>
      <c r="AE9" s="305"/>
      <c r="AF9" s="303"/>
      <c r="AG9" s="304"/>
      <c r="AH9" s="305"/>
      <c r="AI9" s="303"/>
      <c r="AJ9" s="304"/>
      <c r="AK9" s="305">
        <f>N14</f>
        <v>88</v>
      </c>
      <c r="AL9" s="305"/>
      <c r="AM9" s="306"/>
      <c r="AP9" s="348" t="s">
        <v>242</v>
      </c>
      <c r="AQ9" s="349">
        <v>3</v>
      </c>
      <c r="AR9" s="349">
        <v>2</v>
      </c>
      <c r="AU9" s="350"/>
      <c r="AV9" s="350">
        <v>10</v>
      </c>
      <c r="AY9" s="350"/>
      <c r="AZ9" s="350">
        <v>10</v>
      </c>
    </row>
    <row r="10" spans="1:57" ht="15.75" thickBot="1" x14ac:dyDescent="0.3">
      <c r="A10" s="272"/>
      <c r="B10" s="290"/>
      <c r="C10" s="291">
        <v>5</v>
      </c>
      <c r="D10" s="351" t="str">
        <f ca="1" xml:space="preserve"> OFFSET( $V$5, MATCH( C10, $T$6:$T$23, 0 ), 0  )</f>
        <v>E75</v>
      </c>
      <c r="E10" s="311">
        <v>19</v>
      </c>
      <c r="F10" s="330"/>
      <c r="G10" s="275" t="str">
        <f ca="1" xml:space="preserve">   OFFSET(  $AU$14,  MATCH(  MIN( F11:F12 ), AT$15:AT$18, 0 ),  0  )</f>
        <v>KC</v>
      </c>
      <c r="H10" s="352"/>
      <c r="I10" s="353">
        <f ca="1" xml:space="preserve">  IF(  J10 = "",  "",  OFFSET( $T$5,  MATCH(  J10, $V$6:$V$23, 0 ),  0  )   )</f>
        <v>4</v>
      </c>
      <c r="J10" s="346" t="str">
        <f ca="1">IF( SUMSQ(H11:H12) &gt; 0,  IF(H11&lt;H12, G11, G12 ), "" )</f>
        <v>E14</v>
      </c>
      <c r="K10" s="308">
        <v>20</v>
      </c>
      <c r="L10" s="354"/>
      <c r="M10" s="298"/>
      <c r="N10" s="296"/>
      <c r="O10" s="295"/>
      <c r="P10" s="296"/>
      <c r="Q10" s="299"/>
      <c r="R10" s="300"/>
      <c r="T10" s="323">
        <v>9</v>
      </c>
      <c r="U10" s="334" t="str">
        <f xml:space="preserve">  $V$5 &amp; "-5th"</f>
        <v>B-5th</v>
      </c>
      <c r="V10" s="335" t="s">
        <v>243</v>
      </c>
      <c r="W10" s="260"/>
      <c r="X10" s="336">
        <f t="shared" ca="1" si="0"/>
        <v>1</v>
      </c>
      <c r="Y10" s="336">
        <f t="shared" si="1"/>
        <v>0</v>
      </c>
      <c r="AB10" s="302">
        <f>E10</f>
        <v>19</v>
      </c>
      <c r="AC10" s="303">
        <f>ABS( AB10-AB11 )</f>
        <v>12</v>
      </c>
      <c r="AD10" s="304"/>
      <c r="AE10" s="305">
        <f>H17</f>
        <v>19</v>
      </c>
      <c r="AF10" s="355">
        <f>ABS( AE10-AE11 )</f>
        <v>9</v>
      </c>
      <c r="AG10" s="304"/>
      <c r="AH10" s="341"/>
      <c r="AJ10" s="304"/>
      <c r="AK10" s="305"/>
      <c r="AL10" s="305"/>
      <c r="AM10" s="306"/>
      <c r="AP10" s="356" t="s">
        <v>244</v>
      </c>
      <c r="AQ10" s="349">
        <v>1</v>
      </c>
      <c r="AR10" s="349">
        <v>5</v>
      </c>
      <c r="AU10" s="357"/>
      <c r="AV10" s="357"/>
      <c r="AY10" s="357"/>
      <c r="AZ10" s="357"/>
    </row>
    <row r="11" spans="1:57" ht="15.75" thickBot="1" x14ac:dyDescent="0.3">
      <c r="A11" s="272"/>
      <c r="B11" s="290"/>
      <c r="C11" s="291">
        <v>12</v>
      </c>
      <c r="D11" s="358" t="str">
        <f ca="1" xml:space="preserve"> OFFSET( $V$5, MATCH( C11, $T$6:$T$23, 0 ), 0  )</f>
        <v>THH</v>
      </c>
      <c r="E11" s="308">
        <v>31</v>
      </c>
      <c r="F11" s="319">
        <f ca="1" xml:space="preserve">  IF(  G11 = "",  "",  OFFSET( $T$5,  MATCH(  G11, $V$6:$V$23, 0 ),  0  )   )</f>
        <v>5</v>
      </c>
      <c r="G11" s="346" t="str">
        <f ca="1" xml:space="preserve"> IF( SUMSQ(E10:E11) &gt; 0,  IF( E10&lt;E11, D10, D11 ), "" )</f>
        <v>E75</v>
      </c>
      <c r="H11" s="329">
        <v>14</v>
      </c>
      <c r="I11" s="359"/>
      <c r="J11" s="298"/>
      <c r="K11" s="360"/>
      <c r="L11" s="354"/>
      <c r="M11" s="298"/>
      <c r="N11" s="296"/>
      <c r="O11" s="295"/>
      <c r="P11" s="296"/>
      <c r="Q11" s="299"/>
      <c r="R11" s="300"/>
      <c r="T11" s="323">
        <v>11</v>
      </c>
      <c r="U11" s="334" t="str">
        <f xml:space="preserve">  $V$5 &amp; "-6th"</f>
        <v>B-6th</v>
      </c>
      <c r="V11" s="335" t="s">
        <v>245</v>
      </c>
      <c r="W11" s="260"/>
      <c r="X11" s="336">
        <f t="shared" ca="1" si="0"/>
        <v>0</v>
      </c>
      <c r="Y11" s="336">
        <f t="shared" si="1"/>
        <v>0</v>
      </c>
      <c r="AB11" s="302">
        <f>E11</f>
        <v>31</v>
      </c>
      <c r="AC11" s="303"/>
      <c r="AD11" s="304"/>
      <c r="AE11" s="305">
        <f>H18</f>
        <v>28</v>
      </c>
      <c r="AF11" s="303"/>
      <c r="AG11" s="304"/>
      <c r="AH11" s="305">
        <f>K19</f>
        <v>2</v>
      </c>
      <c r="AI11" s="355">
        <f>ABS( AH11-AH12 )</f>
        <v>11</v>
      </c>
      <c r="AJ11" s="304"/>
      <c r="AK11" s="305"/>
      <c r="AL11" s="305"/>
      <c r="AM11" s="306"/>
      <c r="AP11" s="356" t="s">
        <v>246</v>
      </c>
      <c r="AQ11" s="349">
        <v>7</v>
      </c>
      <c r="AR11" s="349">
        <v>6</v>
      </c>
      <c r="AU11" s="361">
        <v>9</v>
      </c>
      <c r="AV11" s="361">
        <v>6</v>
      </c>
      <c r="AY11" s="361"/>
      <c r="AZ11" s="361"/>
    </row>
    <row r="12" spans="1:57" ht="16.5" thickBot="1" x14ac:dyDescent="0.3">
      <c r="A12" s="272"/>
      <c r="B12" s="290"/>
      <c r="C12" s="291"/>
      <c r="D12" s="275" t="str">
        <f ca="1" xml:space="preserve">   OFFSET(  $AQ$14,  MIN( C13:C14 ),  0  )</f>
        <v>KC</v>
      </c>
      <c r="E12" s="318"/>
      <c r="F12" s="362">
        <f ca="1" xml:space="preserve">  IF(  G12 = "",  "",  OFFSET( $T$5,  MATCH(  G12, $V$6:$V$23, 0 ),  0  )   )</f>
        <v>4</v>
      </c>
      <c r="G12" s="346" t="str">
        <f ca="1">IF( SUMSQ(E13:E14) &gt; 0,  IF(E13&lt;E14, D13, D14 ), "" )</f>
        <v>E14</v>
      </c>
      <c r="H12" s="339">
        <v>12</v>
      </c>
      <c r="I12" s="363"/>
      <c r="J12" s="298"/>
      <c r="K12" s="364"/>
      <c r="L12" s="354"/>
      <c r="M12" s="365" t="s">
        <v>246</v>
      </c>
      <c r="N12" s="366"/>
      <c r="O12" s="454" t="str">
        <f xml:space="preserve">  IF(  N13 &gt; 0,   CONCATENATE(   YEAR( U2 ),  " SGL"   ),  ""  )</f>
        <v>2026 SGL</v>
      </c>
      <c r="P12" s="454"/>
      <c r="Q12" s="299"/>
      <c r="R12" s="300"/>
      <c r="T12" s="323">
        <v>13</v>
      </c>
      <c r="U12" s="334" t="str">
        <f xml:space="preserve">  $V$5 &amp; "-7th"</f>
        <v>B-7th</v>
      </c>
      <c r="V12" s="335" t="s">
        <v>247</v>
      </c>
      <c r="X12" s="336">
        <f t="shared" ca="1" si="0"/>
        <v>0</v>
      </c>
      <c r="Y12" s="336">
        <f t="shared" si="1"/>
        <v>0</v>
      </c>
      <c r="AB12" s="302"/>
      <c r="AC12" s="303"/>
      <c r="AD12" s="304"/>
      <c r="AE12" s="305"/>
      <c r="AF12" s="303"/>
      <c r="AG12" s="304"/>
      <c r="AH12" s="305">
        <f>K20</f>
        <v>13</v>
      </c>
      <c r="AI12" s="305"/>
      <c r="AJ12" s="304"/>
      <c r="AK12" s="305"/>
      <c r="AL12" s="305"/>
      <c r="AM12" s="306"/>
      <c r="AP12" s="367" t="s">
        <v>248</v>
      </c>
      <c r="AQ12" s="368">
        <v>8</v>
      </c>
      <c r="AR12" s="369">
        <v>4</v>
      </c>
      <c r="AU12" s="368"/>
      <c r="AV12" s="368">
        <v>4</v>
      </c>
      <c r="AY12" s="368">
        <v>4</v>
      </c>
      <c r="AZ12" s="368"/>
    </row>
    <row r="13" spans="1:57" ht="15" customHeight="1" thickBot="1" x14ac:dyDescent="0.25">
      <c r="A13" s="272"/>
      <c r="B13" s="290"/>
      <c r="C13" s="291">
        <v>13</v>
      </c>
      <c r="D13" s="328" t="str">
        <f ca="1" xml:space="preserve"> OFFSET( $V$5, MATCH( C13, $T$6:$T$23, 0 ), 0  )</f>
        <v>O87</v>
      </c>
      <c r="E13" s="329">
        <v>23</v>
      </c>
      <c r="F13" s="319"/>
      <c r="G13" s="345"/>
      <c r="H13" s="331"/>
      <c r="I13" s="370"/>
      <c r="J13" s="345"/>
      <c r="K13" s="360"/>
      <c r="L13" s="309">
        <f ca="1" xml:space="preserve">  IF(  M13 = "",  "",  OFFSET( $T$5,  MATCH(  M13, $V$6:$V$23, 0 ),  0  )   )</f>
        <v>4</v>
      </c>
      <c r="M13" s="371" t="str">
        <f ca="1">IF( SUMSQ(K9:K10) &gt; 0,  IF(K9&lt;K10, J9, J10 ), "" )</f>
        <v>E14</v>
      </c>
      <c r="N13" s="372">
        <v>72</v>
      </c>
      <c r="O13" s="455" t="str">
        <f ca="1">IF( SUMSQ(N13:N14) &gt; 0,  IF( N13 &lt; N14, M13, IF( N14 &lt; N13, M14, "Tie" ) ), "" )</f>
        <v>E14</v>
      </c>
      <c r="P13" s="456"/>
      <c r="Q13" s="299"/>
      <c r="R13" s="300"/>
      <c r="T13" s="323">
        <v>15</v>
      </c>
      <c r="U13" s="373" t="str">
        <f xml:space="preserve">  $V$5 &amp; "-8th"</f>
        <v>B-8th</v>
      </c>
      <c r="V13" s="374" t="s">
        <v>249</v>
      </c>
      <c r="X13" s="375">
        <f t="shared" ca="1" si="0"/>
        <v>1</v>
      </c>
      <c r="Y13" s="375">
        <f t="shared" si="1"/>
        <v>0</v>
      </c>
      <c r="AB13" s="302">
        <f>E13</f>
        <v>23</v>
      </c>
      <c r="AC13" s="303">
        <f>ABS( AB13-AB14 )</f>
        <v>18</v>
      </c>
      <c r="AD13" s="304"/>
      <c r="AE13" s="305">
        <f>H23</f>
        <v>-2</v>
      </c>
      <c r="AF13" s="303">
        <f>ABS( AE13-AE14 )</f>
        <v>16</v>
      </c>
      <c r="AG13" s="304"/>
      <c r="AJ13" s="304"/>
      <c r="AK13" s="305"/>
      <c r="AL13" s="305"/>
      <c r="AM13" s="306"/>
    </row>
    <row r="14" spans="1:57" ht="15" customHeight="1" thickBot="1" x14ac:dyDescent="0.3">
      <c r="A14" s="272"/>
      <c r="B14" s="290"/>
      <c r="C14" s="291">
        <v>4</v>
      </c>
      <c r="D14" s="338" t="str">
        <f ca="1" xml:space="preserve"> OFFSET( $V$5, MATCH( C14, $T$6:$T$23, 0 ), 0  )</f>
        <v>E14</v>
      </c>
      <c r="E14" s="339">
        <v>5</v>
      </c>
      <c r="F14" s="319"/>
      <c r="G14" s="345"/>
      <c r="H14" s="331"/>
      <c r="I14" s="370"/>
      <c r="J14" s="376"/>
      <c r="K14" s="377"/>
      <c r="L14" s="353">
        <f ca="1" xml:space="preserve">  IF(  M14 = "",  "",  OFFSET( $T$5,  MATCH(  M14, $V$6:$V$23, 0 ),  0  )   )</f>
        <v>14</v>
      </c>
      <c r="M14" s="378" t="str">
        <f ca="1">IF( SUMSQ(K19:K20) &gt; 0,  IF(K19&lt;K20, J19, J20 ), "" )</f>
        <v>E12</v>
      </c>
      <c r="N14" s="379">
        <v>88</v>
      </c>
      <c r="O14" s="457"/>
      <c r="P14" s="458"/>
      <c r="Q14" s="299"/>
      <c r="R14" s="300"/>
      <c r="T14" s="380"/>
      <c r="X14" s="336">
        <f ca="1">SUM(X6:X13)</f>
        <v>3</v>
      </c>
      <c r="Y14" s="336">
        <f ca="1">SUM(Y6:Y13)</f>
        <v>3</v>
      </c>
      <c r="AB14" s="302">
        <f>E14</f>
        <v>5</v>
      </c>
      <c r="AC14" s="303"/>
      <c r="AD14" s="304"/>
      <c r="AE14" s="305">
        <f>H24</f>
        <v>14</v>
      </c>
      <c r="AF14" s="305"/>
      <c r="AG14" s="304"/>
      <c r="AH14" s="305"/>
      <c r="AI14" s="305"/>
      <c r="AJ14" s="304"/>
      <c r="AK14" s="305"/>
      <c r="AL14" s="305"/>
      <c r="AM14" s="306"/>
      <c r="AP14" s="381" t="s">
        <v>224</v>
      </c>
      <c r="AQ14" s="382" t="s">
        <v>250</v>
      </c>
      <c r="AR14" s="383" t="s">
        <v>251</v>
      </c>
      <c r="AT14" s="381" t="s">
        <v>224</v>
      </c>
      <c r="AU14" s="382" t="s">
        <v>250</v>
      </c>
      <c r="AV14" s="383" t="s">
        <v>251</v>
      </c>
      <c r="AX14" s="381" t="s">
        <v>224</v>
      </c>
      <c r="AY14" s="382" t="s">
        <v>250</v>
      </c>
      <c r="AZ14" s="383" t="s">
        <v>251</v>
      </c>
    </row>
    <row r="15" spans="1:57" ht="16.5" thickBot="1" x14ac:dyDescent="0.3">
      <c r="A15" s="272"/>
      <c r="B15" s="384"/>
      <c r="C15" s="313"/>
      <c r="D15" s="275" t="str">
        <f ca="1" xml:space="preserve">   OFFSET(  $AQ$14,  MIN( C16:C17 ),  0  )</f>
        <v>DR</v>
      </c>
      <c r="E15" s="331"/>
      <c r="F15" s="319"/>
      <c r="G15" s="345"/>
      <c r="H15" s="331"/>
      <c r="I15" s="370"/>
      <c r="J15" s="345"/>
      <c r="K15" s="360"/>
      <c r="L15" s="332"/>
      <c r="M15" s="385" t="s">
        <v>225</v>
      </c>
      <c r="N15" s="366"/>
      <c r="O15" s="386" t="str">
        <f>IF(N13&gt;0,   "     Champion",   "")</f>
        <v xml:space="preserve">     Champion</v>
      </c>
      <c r="P15" s="387"/>
      <c r="Q15" s="388"/>
      <c r="R15" s="300"/>
      <c r="T15" s="389"/>
      <c r="U15" s="249"/>
      <c r="V15" s="314" t="str">
        <f xml:space="preserve">  IF( V5 = "A", "B",  "A" )</f>
        <v>A</v>
      </c>
      <c r="X15" s="315"/>
      <c r="Y15" s="315"/>
      <c r="AB15" s="302"/>
      <c r="AC15" s="305"/>
      <c r="AD15" s="304"/>
      <c r="AE15" s="390"/>
      <c r="AF15" s="390"/>
      <c r="AG15" s="391"/>
      <c r="AH15" s="390"/>
      <c r="AI15" s="390"/>
      <c r="AJ15" s="391"/>
      <c r="AK15" s="390"/>
      <c r="AL15" s="390"/>
      <c r="AM15" s="392"/>
      <c r="AP15" s="393">
        <v>1</v>
      </c>
      <c r="AQ15" s="334" t="str">
        <f t="shared" ref="AQ15:AQ22" ca="1" si="6" xml:space="preserve">   IF(  AND(   ISNA(  MATCH(  AP15, AR$9:AR$12, 0 )  ),   ISNA(  MATCH(  AP15, AQ$9:AQ$12, 0 )  )  ),  "",    OFFSET(  AP$8,  IF(  ISNA(  MATCH( AP15,  AQ$9:AQ$12, 0 )  ),  MATCH( AP15, AR$9:AR$12, 0 ),   MATCH( AP15,  AQ$9:AQ$12, 0 )  ),   0   )   )</f>
        <v>OH</v>
      </c>
      <c r="AR15" s="324" t="str">
        <f t="shared" ref="AR15:AR22" ca="1" si="7" xml:space="preserve">    IF(  AQ15 = "",  "",    IF(  AP15 =  OFFSET(  AQ$8,   IF(  ISNA(  MATCH( AP15,  AQ$9:AQ$12, 0 )  ),  MATCH( AP15, AR$9:AR$12, 0 ),   MATCH( AP15,  AQ$9:AQ$12, 0 )  ),  0  ),  AQ$8,  AR$8  )   )</f>
        <v>MW</v>
      </c>
      <c r="AT15" s="393">
        <f ca="1" xml:space="preserve">  MIN( F5:F6 )</f>
        <v>9</v>
      </c>
      <c r="AU15" s="393" t="str">
        <f ca="1" xml:space="preserve">   IF(  AND(   ISNA(  MATCH(  AT15, AV$9:AV$12, 0 )  ),   ISNA(  MATCH(  AT15, AU$9:AU$12, 0 )  )  ),  "",    OFFSET(  $AP$8,  IF(  ISNA(  MATCH( AT15,  AU$9:AU$12, 0 )  ),  MATCH( AT15, AV$9:AV$12, 0 ),   MATCH( AT15,  AU$9:AU$12, 0 )  ),   0   )   )</f>
        <v>SH</v>
      </c>
      <c r="AV15" s="324" t="str">
        <f ca="1" xml:space="preserve">    IF(  AU15 = "",  "",    IF(  AT15 =  OFFSET(  AU$8,   IF(  ISNA(  MATCH( AT15,  AU$9:AU$12, 0 )  ),  MATCH( AT15, AV$9:AV$12, 0 ),   MATCH( AT15,  AU$9:AU$12, 0 )  ),  0  ),  AU$8,  AV$8  )   )</f>
        <v>MW</v>
      </c>
      <c r="AX15" s="393">
        <f ca="1" xml:space="preserve">  MIN( I9:I10 )</f>
        <v>4</v>
      </c>
      <c r="AY15" s="393" t="str">
        <f ca="1" xml:space="preserve">   IF(  AND(   ISNA(  MATCH(  AX15, AZ$9:AZ$12, 0 )  ),   ISNA(  MATCH(  AX15, AY$9:AY$12, 0 )  )  ),  "",    OFFSET(  $AP$8,  IF(  ISNA(  MATCH( AX15,  AY$9:AY$12, 0 )  ),  MATCH( AX15, AZ$9:AZ$12, 0 ),   MATCH( AX15,  AY$9:AY$12, 0 )  ),   0   )   )</f>
        <v>KC</v>
      </c>
      <c r="AZ15" s="324" t="str">
        <f ca="1" xml:space="preserve">    IF(  AY15 = "",  "",    IF(  AX15 =  OFFSET(  AY$8,   IF(  ISNA(  MATCH( AX15,  AY$9:AY$12, 0 )  ),  MATCH( AX15, AZ$9:AZ$12, 0 ),   MATCH( AX15,  AY$9:AY$12, 0 )  ),  0  ),  AY$8,  AZ$8  )   )</f>
        <v>MT</v>
      </c>
    </row>
    <row r="16" spans="1:57" ht="15" thickBot="1" x14ac:dyDescent="0.25">
      <c r="A16" s="272"/>
      <c r="B16" s="290"/>
      <c r="C16" s="291">
        <v>3</v>
      </c>
      <c r="D16" s="292" t="str">
        <f ca="1" xml:space="preserve"> OFFSET( $V$5, MATCH( C16, $T$6:$T$23, 0 ), 0  )</f>
        <v>ENGR</v>
      </c>
      <c r="E16" s="311">
        <v>14</v>
      </c>
      <c r="F16" s="319"/>
      <c r="G16" s="275" t="str">
        <f ca="1" xml:space="preserve">   OFFSET(  $AU$14,  MATCH(  MIN( F17:F18 ), AT$15:AT$18, 0 ),  0  )</f>
        <v>SH</v>
      </c>
      <c r="H16" s="394"/>
      <c r="I16" s="363"/>
      <c r="J16" s="395"/>
      <c r="K16" s="360"/>
      <c r="L16" s="332"/>
      <c r="M16" s="276"/>
      <c r="N16" s="366"/>
      <c r="O16" s="312"/>
      <c r="P16" s="296"/>
      <c r="Q16" s="299"/>
      <c r="R16" s="300"/>
      <c r="T16" s="323">
        <v>2</v>
      </c>
      <c r="U16" s="324" t="str">
        <f xml:space="preserve">  $V$15 &amp; "-1st"</f>
        <v>A-1st</v>
      </c>
      <c r="V16" s="325" t="s">
        <v>252</v>
      </c>
      <c r="X16" s="326">
        <f t="shared" ref="X16:X23" ca="1" si="8" xml:space="preserve">   IF(V16 = "", 0,   COUNTIF(   $D$4:$P$26,  V16  )  - 1  )</f>
        <v>0</v>
      </c>
      <c r="Y16" s="326">
        <f t="shared" ref="Y16:Y23" ca="1" si="9" xml:space="preserve">  SUM(  BB16:BE16 )</f>
        <v>1</v>
      </c>
      <c r="AB16" s="302">
        <f>E16</f>
        <v>14</v>
      </c>
      <c r="AC16" s="303">
        <f>ABS( AB16-AB17 )</f>
        <v>13</v>
      </c>
      <c r="AD16" s="304"/>
      <c r="AE16" s="396" t="s">
        <v>253</v>
      </c>
      <c r="AP16" s="393">
        <f t="shared" ref="AP16:AP22" si="10">AP15+1</f>
        <v>2</v>
      </c>
      <c r="AQ16" s="334" t="str">
        <f t="shared" ca="1" si="6"/>
        <v>DR</v>
      </c>
      <c r="AR16" s="334" t="str">
        <f t="shared" ca="1" si="7"/>
        <v>TTh</v>
      </c>
      <c r="AT16" s="393">
        <f ca="1" xml:space="preserve">  MIN( F23:F24 )</f>
        <v>10</v>
      </c>
      <c r="AU16" s="393" t="str">
        <f ca="1" xml:space="preserve">   IF(  AND(   ISNA(  MATCH(  AT16, AV$9:AV$12, 0 )  ),   ISNA(  MATCH(  AT16, AU$9:AU$12, 0 )  )  ),  "",    OFFSET(  $AP$8,  IF(  ISNA(  MATCH( AT16,  AU$9:AU$12, 0 )  ),  MATCH( AT16, AV$9:AV$12, 0 ),   MATCH( AT16,  AU$9:AU$12, 0 )  ),   0   )   )</f>
        <v>DR</v>
      </c>
      <c r="AV16" s="334" t="str">
        <f ca="1" xml:space="preserve">    IF(  AU16 = "",  "",    IF(  AT16 =  OFFSET(  AU$8,   IF(  ISNA(  MATCH( AT16,  AU$9:AU$12, 0 )  ),  MATCH( AT16, AV$9:AV$12, 0 ),   MATCH( AT16,  AU$9:AU$12, 0 )  ),  0  ),  AU$8,  AV$8  )   )</f>
        <v>TTh</v>
      </c>
      <c r="AX16" s="397">
        <f ca="1" xml:space="preserve">  MIN( I19:I20 )</f>
        <v>10</v>
      </c>
      <c r="AY16" s="397" t="str">
        <f ca="1" xml:space="preserve">   IF(  AND(   ISNA(  MATCH(  AX16, AZ$9:AZ$12, 0 )  ),   ISNA(  MATCH(  AX16, AY$9:AY$12, 0 )  )  ),  "",    OFFSET(  $AP$8,  IF(  ISNA(  MATCH( AX16,  AY$9:AY$12, 0 )  ),  MATCH( AX16, AZ$9:AZ$12, 0 ),   MATCH( AX16,  AY$9:AY$12, 0 )  ),   0   )   )</f>
        <v>DR</v>
      </c>
      <c r="AZ16" s="373" t="str">
        <f ca="1" xml:space="preserve">    IF(  AY16 = "",  "",    IF(  AX16 =  OFFSET(  AY$8,   IF(  ISNA(  MATCH( AX16,  AY$9:AY$12, 0 )  ),  MATCH( AX16, AZ$9:AZ$12, 0 ),   MATCH( AX16,  AY$9:AY$12, 0 )  ),  0  ),  AY$8,  AZ$8  )   )</f>
        <v>TTh</v>
      </c>
      <c r="BB16" s="301">
        <f t="shared" ref="BB16:BB23" ca="1" si="11" xml:space="preserve">   IF(   ISERROR(  MATCH(  17-T16,  $F$5:$F$24,  0  )),  0,  1  )</f>
        <v>1</v>
      </c>
      <c r="BC16" s="301">
        <f t="shared" ref="BC16:BC23" ca="1" si="12" xml:space="preserve">    IF(  ISNA(  MATCH(  V16,$G$5:$G$24, 0 )  ),   0,    IF(    OFFSET(  $F$4,    IF(   MOD(  MATCH(  V16,$G$5:$G$24, 0 ),  3  )  = 1,  1, -1 )   +   MATCH(  V16,$G$5:$G$24, 0 )   + 0,   0  ) =   "",   0,    IF(  ISNA(   MATCH(  OFFSET(  $F$4,    IF(   MOD(  MATCH(  V16,$G$5:$G$24, 0 ),  3  )  = 1,  1, -1 )   +   MATCH(  V16,$G$5:$G$24, 0 )   + 0,   0  ),  $I$9:$I$20,  0  ) ),  0,  1  )  )   )</f>
        <v>0</v>
      </c>
      <c r="BD16" s="301">
        <f t="shared" ref="BD16:BD23" ca="1" si="13" xml:space="preserve">    IF(  ISNA(  MATCH(  V16,$J$9:$J$20, 0 )  ),   0,    IF(    OFFSET(  $I$8,    IF(   MOD(  MATCH(  V16,$J$9:$J$20, 0 ),  10  )  = 1,  1, -1 )   +   MATCH(  V16,$J$9:$J$20, 0 )   + 0,   0  ) =   "",   0,    IF(  ISNA(   MATCH(  OFFSET(  $I$8,    IF(   MOD(  MATCH(  V16,$J$9:$J$20, 0 ),  10  )  = 1,  1, -1 )   +   MATCH(  V16,$J$9:$J$20, 0 )   + 0,   0  ),  $L$13:$L$14,  0  ) ),  0,  1  )  )   )</f>
        <v>0</v>
      </c>
      <c r="BE16" s="301">
        <f t="shared" ref="BE16:BE23" ca="1" si="14" xml:space="preserve">  IF(   AND(  OR(  V16 = $M$13,  V16 = $M$14  ),  SUMSQ( $N$13:$N$14 ) &gt; 0  ),    IF(  V16 = $O$13, 0, 1 ),    0   )</f>
        <v>0</v>
      </c>
    </row>
    <row r="17" spans="1:57" ht="15" thickBot="1" x14ac:dyDescent="0.25">
      <c r="A17" s="272"/>
      <c r="B17" s="290"/>
      <c r="C17" s="291">
        <v>14</v>
      </c>
      <c r="D17" s="307" t="str">
        <f ca="1" xml:space="preserve"> OFFSET( $V$5, MATCH( C17, $T$6:$T$23, 0 ), 0  )</f>
        <v>E12</v>
      </c>
      <c r="E17" s="308">
        <v>1</v>
      </c>
      <c r="F17" s="319">
        <f ca="1" xml:space="preserve">  IF(  G17 = "",  "",  OFFSET( $T$5,  MATCH(  G17, $V$6:$V$23, 0 ),  0  )   )</f>
        <v>14</v>
      </c>
      <c r="G17" s="398" t="str">
        <f ca="1" xml:space="preserve"> IF( SUMSQ(E16:E17) &gt; 0,  IF( E16&lt;E17, D16, D17 ), "" )</f>
        <v>E12</v>
      </c>
      <c r="H17" s="311">
        <v>19</v>
      </c>
      <c r="I17" s="370"/>
      <c r="J17" s="345"/>
      <c r="K17" s="360"/>
      <c r="L17" s="332"/>
      <c r="M17" s="399"/>
      <c r="N17" s="296"/>
      <c r="O17" s="400"/>
      <c r="P17" s="296"/>
      <c r="Q17" s="299"/>
      <c r="R17" s="300"/>
      <c r="T17" s="323">
        <v>4</v>
      </c>
      <c r="U17" s="334" t="str">
        <f xml:space="preserve">  $V$15 &amp; "-2nd"</f>
        <v>A-2nd</v>
      </c>
      <c r="V17" s="335" t="s">
        <v>203</v>
      </c>
      <c r="X17" s="336">
        <f t="shared" ca="1" si="8"/>
        <v>4</v>
      </c>
      <c r="Y17" s="336">
        <f t="shared" ca="1" si="9"/>
        <v>0</v>
      </c>
      <c r="AB17" s="302">
        <f>E17</f>
        <v>1</v>
      </c>
      <c r="AC17" s="303"/>
      <c r="AD17" s="304"/>
      <c r="AE17" s="401"/>
      <c r="AP17" s="393">
        <f t="shared" si="10"/>
        <v>3</v>
      </c>
      <c r="AQ17" s="334" t="str">
        <f t="shared" ca="1" si="6"/>
        <v>DR</v>
      </c>
      <c r="AR17" s="334" t="str">
        <f t="shared" ca="1" si="7"/>
        <v>MW</v>
      </c>
      <c r="AT17" s="393">
        <f ca="1" xml:space="preserve">  MIN( F17:F18 )</f>
        <v>6</v>
      </c>
      <c r="AU17" s="393" t="str">
        <f ca="1" xml:space="preserve">   IF(  AND(   ISNA(  MATCH(  AT17, AV$9:AV$12, 0 )  ),   ISNA(  MATCH(  AT17, AU$9:AU$12, 0 )  )  ),  "",    OFFSET(  $AP$8,  IF(  ISNA(  MATCH( AT17,  AU$9:AU$12, 0 )  ),  MATCH( AT17, AV$9:AV$12, 0 ),   MATCH( AT17,  AU$9:AU$12, 0 )  ),   0   )   )</f>
        <v>SH</v>
      </c>
      <c r="AV17" s="334" t="str">
        <f ca="1" xml:space="preserve">    IF(  AU17 = "",  "",    IF(  AT17 =  OFFSET(  AU$8,   IF(  ISNA(  MATCH( AT17,  AU$9:AU$12, 0 )  ),  MATCH( AT17, AV$9:AV$12, 0 ),   MATCH( AT17,  AU$9:AU$12, 0 )  ),  0  ),  AU$8,  AV$8  )   )</f>
        <v>TTh</v>
      </c>
      <c r="BB17" s="301">
        <f t="shared" ca="1" si="11"/>
        <v>0</v>
      </c>
      <c r="BC17" s="301">
        <f t="shared" ca="1" si="12"/>
        <v>0</v>
      </c>
      <c r="BD17" s="301">
        <f t="shared" ca="1" si="13"/>
        <v>0</v>
      </c>
      <c r="BE17" s="301">
        <f t="shared" ca="1" si="14"/>
        <v>0</v>
      </c>
    </row>
    <row r="18" spans="1:57" ht="13.5" thickBot="1" x14ac:dyDescent="0.25">
      <c r="A18" s="272"/>
      <c r="B18" s="290"/>
      <c r="C18" s="291"/>
      <c r="D18" s="275" t="str">
        <f ca="1" xml:space="preserve">   OFFSET(  $AQ$14,  MIN( C19:C20 ),  0  )</f>
        <v>SH</v>
      </c>
      <c r="E18" s="318"/>
      <c r="F18" s="362">
        <f ca="1" xml:space="preserve">  IF(  G18 = "",  "",  OFFSET( $T$5,  MATCH(  G18, $V$6:$V$23, 0 ),  0  )   )</f>
        <v>6</v>
      </c>
      <c r="G18" s="402" t="str">
        <f ca="1">IF( SUMSQ(E19:E20) &gt; 0,  IF(E19&lt;E20, D19, D20 ), "" )</f>
        <v>E55a</v>
      </c>
      <c r="H18" s="308">
        <v>28</v>
      </c>
      <c r="I18" s="363"/>
      <c r="J18" s="275" t="str">
        <f ca="1" xml:space="preserve">   OFFSET(  AY$14,  MATCH(  MIN( I19:I20 ), AX$15:AX$16, 0 ),  0  )</f>
        <v>DR</v>
      </c>
      <c r="K18" s="360"/>
      <c r="L18" s="332"/>
      <c r="M18" s="298"/>
      <c r="N18" s="296"/>
      <c r="O18" s="400"/>
      <c r="P18" s="296"/>
      <c r="Q18" s="299"/>
      <c r="R18" s="300"/>
      <c r="T18" s="323">
        <v>6</v>
      </c>
      <c r="U18" s="334" t="str">
        <f xml:space="preserve">  $V$15 &amp; "-3rd"</f>
        <v>A-3rd</v>
      </c>
      <c r="V18" s="335" t="s">
        <v>254</v>
      </c>
      <c r="X18" s="336">
        <f t="shared" ca="1" si="8"/>
        <v>1</v>
      </c>
      <c r="Y18" s="336">
        <f t="shared" ca="1" si="9"/>
        <v>1</v>
      </c>
      <c r="AB18" s="302"/>
      <c r="AC18" s="303"/>
      <c r="AD18" s="304"/>
      <c r="AE18" s="403"/>
      <c r="AP18" s="393">
        <f t="shared" si="10"/>
        <v>4</v>
      </c>
      <c r="AQ18" s="334" t="str">
        <f t="shared" ca="1" si="6"/>
        <v>KC</v>
      </c>
      <c r="AR18" s="334" t="str">
        <f t="shared" ca="1" si="7"/>
        <v>TTh</v>
      </c>
      <c r="AT18" s="397">
        <f ca="1" xml:space="preserve">  MIN( F11:F12 )</f>
        <v>4</v>
      </c>
      <c r="AU18" s="397" t="str">
        <f ca="1" xml:space="preserve">   IF(  AND(   ISNA(  MATCH(  AT18, AV$9:AV$12, 0 )  ),   ISNA(  MATCH(  AT18, AU$9:AU$12, 0 )  )  ),  "",    OFFSET(  $AP$8,  IF(  ISNA(  MATCH( AT18,  AU$9:AU$12, 0 )  ),  MATCH( AT18, AV$9:AV$12, 0 ),   MATCH( AT18,  AU$9:AU$12, 0 )  ),   0   )   )</f>
        <v>KC</v>
      </c>
      <c r="AV18" s="373" t="str">
        <f ca="1" xml:space="preserve">    IF(  AU18 = "",  "",    IF(  AT18 =  OFFSET(  AU$8,   IF(  ISNA(  MATCH( AT18,  AU$9:AU$12, 0 )  ),  MATCH( AT18, AV$9:AV$12, 0 ),   MATCH( AT18,  AU$9:AU$12, 0 )  ),  0  ),  AU$8,  AV$8  )   )</f>
        <v>TTh</v>
      </c>
      <c r="BB18" s="301">
        <f t="shared" ca="1" si="11"/>
        <v>0</v>
      </c>
      <c r="BC18" s="301">
        <f t="shared" ca="1" si="12"/>
        <v>1</v>
      </c>
      <c r="BD18" s="301">
        <f t="shared" ca="1" si="13"/>
        <v>0</v>
      </c>
      <c r="BE18" s="301">
        <f t="shared" ca="1" si="14"/>
        <v>0</v>
      </c>
    </row>
    <row r="19" spans="1:57" ht="15" thickBot="1" x14ac:dyDescent="0.25">
      <c r="A19" s="272"/>
      <c r="B19" s="290"/>
      <c r="C19" s="291">
        <v>11</v>
      </c>
      <c r="D19" s="328" t="str">
        <f ca="1" xml:space="preserve"> OFFSET( $V$5, MATCH( C19, $T$6:$T$23, 0 ), 0  )</f>
        <v>M10</v>
      </c>
      <c r="E19" s="329">
        <v>48</v>
      </c>
      <c r="F19" s="330"/>
      <c r="G19" s="298"/>
      <c r="H19" s="331"/>
      <c r="I19" s="309">
        <f ca="1" xml:space="preserve">  IF(  J19 = "",  "",  OFFSET( $T$5,  MATCH(  J19, $V$6:$V$23, 0 ),  0  )   )</f>
        <v>14</v>
      </c>
      <c r="J19" s="398" t="str">
        <f ca="1" xml:space="preserve"> IF( SUMSQ(H17:H18) &gt; 0,  IF( H17&lt;H18, G17, G18 ), "" )</f>
        <v>E12</v>
      </c>
      <c r="K19" s="329">
        <v>2</v>
      </c>
      <c r="L19" s="332"/>
      <c r="M19" s="298"/>
      <c r="N19" s="296"/>
      <c r="O19" s="400"/>
      <c r="P19" s="296"/>
      <c r="Q19" s="299"/>
      <c r="R19" s="300"/>
      <c r="T19" s="323">
        <v>8</v>
      </c>
      <c r="U19" s="334" t="str">
        <f xml:space="preserve">  $V$15 &amp; "-4th"</f>
        <v>A-4th</v>
      </c>
      <c r="V19" s="335" t="s">
        <v>255</v>
      </c>
      <c r="W19" s="260"/>
      <c r="X19" s="336">
        <f t="shared" ca="1" si="8"/>
        <v>0</v>
      </c>
      <c r="Y19" s="336">
        <f t="shared" ca="1" si="9"/>
        <v>1</v>
      </c>
      <c r="AB19" s="302">
        <f>E19</f>
        <v>48</v>
      </c>
      <c r="AC19" s="303">
        <f>ABS( AB19-AB20 )</f>
        <v>4</v>
      </c>
      <c r="AD19" s="304"/>
      <c r="AE19" s="404"/>
      <c r="AP19" s="393">
        <f t="shared" si="10"/>
        <v>5</v>
      </c>
      <c r="AQ19" s="334" t="str">
        <f t="shared" ca="1" si="6"/>
        <v>OH</v>
      </c>
      <c r="AR19" s="334" t="str">
        <f t="shared" ca="1" si="7"/>
        <v>TTh</v>
      </c>
      <c r="BB19" s="301">
        <f t="shared" ca="1" si="11"/>
        <v>1</v>
      </c>
      <c r="BC19" s="301">
        <f t="shared" ca="1" si="12"/>
        <v>0</v>
      </c>
      <c r="BD19" s="301">
        <f t="shared" ca="1" si="13"/>
        <v>0</v>
      </c>
      <c r="BE19" s="301">
        <f t="shared" ca="1" si="14"/>
        <v>0</v>
      </c>
    </row>
    <row r="20" spans="1:57" ht="15" thickBot="1" x14ac:dyDescent="0.25">
      <c r="A20" s="272"/>
      <c r="B20" s="290"/>
      <c r="C20" s="291">
        <v>6</v>
      </c>
      <c r="D20" s="338" t="str">
        <f ca="1" xml:space="preserve"> OFFSET( $V$5, MATCH( C20, $T$6:$T$23, 0 ), 0  )</f>
        <v>E55a</v>
      </c>
      <c r="E20" s="339">
        <v>44</v>
      </c>
      <c r="F20" s="330"/>
      <c r="G20" s="298"/>
      <c r="H20" s="318"/>
      <c r="I20" s="319">
        <f ca="1" xml:space="preserve">  IF(  J20 = "",  "",  OFFSET( $T$5,  MATCH(  J20, $V$6:$V$23, 0 ),  0  )   )</f>
        <v>10</v>
      </c>
      <c r="J20" s="402" t="str">
        <f ca="1">IF( SUMSQ(H23:H24) &gt; 0,  IF(H23&lt;H24, G23, G24 ), "" )</f>
        <v>E60</v>
      </c>
      <c r="K20" s="339">
        <v>13</v>
      </c>
      <c r="L20" s="405"/>
      <c r="M20" s="298"/>
      <c r="N20" s="296"/>
      <c r="O20" s="400"/>
      <c r="P20" s="296"/>
      <c r="Q20" s="299"/>
      <c r="R20" s="300"/>
      <c r="T20" s="323">
        <v>10</v>
      </c>
      <c r="U20" s="334" t="str">
        <f xml:space="preserve">  $V$15 &amp; "-5th"</f>
        <v>A-5th</v>
      </c>
      <c r="V20" s="335" t="s">
        <v>256</v>
      </c>
      <c r="W20" s="260"/>
      <c r="X20" s="336">
        <f t="shared" ca="1" si="8"/>
        <v>2</v>
      </c>
      <c r="Y20" s="336">
        <f t="shared" ca="1" si="9"/>
        <v>1</v>
      </c>
      <c r="AB20" s="302">
        <f>E20</f>
        <v>44</v>
      </c>
      <c r="AC20" s="303"/>
      <c r="AD20" s="304"/>
      <c r="AP20" s="393">
        <f t="shared" si="10"/>
        <v>6</v>
      </c>
      <c r="AQ20" s="334" t="str">
        <f t="shared" ca="1" si="6"/>
        <v>SH</v>
      </c>
      <c r="AR20" s="334" t="str">
        <f t="shared" ca="1" si="7"/>
        <v>TTh</v>
      </c>
      <c r="BB20" s="301">
        <f t="shared" ca="1" si="11"/>
        <v>0</v>
      </c>
      <c r="BC20" s="301">
        <f t="shared" ca="1" si="12"/>
        <v>0</v>
      </c>
      <c r="BD20" s="301">
        <f t="shared" ca="1" si="13"/>
        <v>1</v>
      </c>
      <c r="BE20" s="301">
        <f t="shared" ca="1" si="14"/>
        <v>0</v>
      </c>
    </row>
    <row r="21" spans="1:57" ht="12.75" thickBot="1" x14ac:dyDescent="0.25">
      <c r="A21" s="272"/>
      <c r="B21" s="344"/>
      <c r="C21" s="291"/>
      <c r="D21" s="275" t="str">
        <f ca="1" xml:space="preserve">   OFFSET(  $AQ$14,  MIN( C22:C23 ),  0  )</f>
        <v>SH</v>
      </c>
      <c r="E21" s="331"/>
      <c r="F21" s="319"/>
      <c r="G21" s="345"/>
      <c r="H21" s="331"/>
      <c r="I21" s="332"/>
      <c r="J21" s="322"/>
      <c r="K21" s="295"/>
      <c r="L21" s="333"/>
      <c r="M21" s="298"/>
      <c r="N21" s="296"/>
      <c r="O21" s="400"/>
      <c r="P21" s="296"/>
      <c r="Q21" s="299"/>
      <c r="R21" s="300"/>
      <c r="S21" s="301"/>
      <c r="T21" s="323">
        <v>12</v>
      </c>
      <c r="U21" s="334" t="str">
        <f xml:space="preserve">  $V$15 &amp; "-6th"</f>
        <v>A-6th</v>
      </c>
      <c r="V21" s="335" t="s">
        <v>257</v>
      </c>
      <c r="W21" s="260"/>
      <c r="X21" s="336">
        <f t="shared" ca="1" si="8"/>
        <v>0</v>
      </c>
      <c r="Y21" s="336">
        <f t="shared" ca="1" si="9"/>
        <v>1</v>
      </c>
      <c r="AB21" s="302"/>
      <c r="AC21" s="303"/>
      <c r="AD21" s="304"/>
      <c r="AP21" s="393">
        <f t="shared" si="10"/>
        <v>7</v>
      </c>
      <c r="AQ21" s="334" t="str">
        <f t="shared" ca="1" si="6"/>
        <v>SH</v>
      </c>
      <c r="AR21" s="334" t="str">
        <f t="shared" ca="1" si="7"/>
        <v>MW</v>
      </c>
      <c r="BB21" s="301">
        <f t="shared" ca="1" si="11"/>
        <v>1</v>
      </c>
      <c r="BC21" s="301">
        <f t="shared" ca="1" si="12"/>
        <v>0</v>
      </c>
      <c r="BD21" s="301">
        <f t="shared" ca="1" si="13"/>
        <v>0</v>
      </c>
      <c r="BE21" s="301">
        <f t="shared" ca="1" si="14"/>
        <v>0</v>
      </c>
    </row>
    <row r="22" spans="1:57" ht="15" thickBot="1" x14ac:dyDescent="0.25">
      <c r="A22" s="272"/>
      <c r="B22" s="290"/>
      <c r="C22" s="291">
        <v>7</v>
      </c>
      <c r="D22" s="351" t="str">
        <f ca="1" xml:space="preserve"> OFFSET( $V$5, MATCH( C22, $T$6:$T$23, 0 ), 0  )</f>
        <v>X31</v>
      </c>
      <c r="E22" s="311">
        <v>25</v>
      </c>
      <c r="F22" s="330"/>
      <c r="G22" s="275" t="str">
        <f ca="1" xml:space="preserve">   OFFSET(  $AU$14,  MATCH(  MIN( F23:F24 ), AT$15:AT$18, 0 ),  0  )</f>
        <v>DR</v>
      </c>
      <c r="H22" s="352"/>
      <c r="I22" s="332"/>
      <c r="J22" s="298"/>
      <c r="K22" s="276"/>
      <c r="L22" s="333"/>
      <c r="M22" s="406" t="s">
        <v>258</v>
      </c>
      <c r="N22" s="296"/>
      <c r="O22" s="407" t="s">
        <v>259</v>
      </c>
      <c r="P22" s="312"/>
      <c r="Q22" s="299"/>
      <c r="R22" s="300"/>
      <c r="S22" s="301"/>
      <c r="T22" s="323">
        <v>14</v>
      </c>
      <c r="U22" s="334" t="str">
        <f xml:space="preserve">  $V$15 &amp; "-7th"</f>
        <v>A-7th</v>
      </c>
      <c r="V22" s="335" t="s">
        <v>205</v>
      </c>
      <c r="X22" s="336">
        <f t="shared" ca="1" si="8"/>
        <v>3</v>
      </c>
      <c r="Y22" s="336">
        <f t="shared" ca="1" si="9"/>
        <v>1</v>
      </c>
      <c r="AB22" s="302">
        <f>E22</f>
        <v>25</v>
      </c>
      <c r="AC22" s="303">
        <f>ABS( AB22-AB23 )</f>
        <v>6</v>
      </c>
      <c r="AD22" s="304"/>
      <c r="AP22" s="397">
        <f t="shared" si="10"/>
        <v>8</v>
      </c>
      <c r="AQ22" s="373" t="str">
        <f t="shared" ca="1" si="6"/>
        <v>KC</v>
      </c>
      <c r="AR22" s="373" t="str">
        <f t="shared" ca="1" si="7"/>
        <v>MW</v>
      </c>
      <c r="BB22" s="301">
        <f t="shared" ca="1" si="11"/>
        <v>0</v>
      </c>
      <c r="BC22" s="301">
        <f t="shared" ca="1" si="12"/>
        <v>0</v>
      </c>
      <c r="BD22" s="301">
        <f t="shared" ca="1" si="13"/>
        <v>0</v>
      </c>
      <c r="BE22" s="301">
        <f t="shared" ca="1" si="14"/>
        <v>1</v>
      </c>
    </row>
    <row r="23" spans="1:57" ht="15" thickBot="1" x14ac:dyDescent="0.25">
      <c r="A23" s="272"/>
      <c r="B23" s="290"/>
      <c r="C23" s="291">
        <v>10</v>
      </c>
      <c r="D23" s="358" t="str">
        <f ca="1" xml:space="preserve"> OFFSET( $V$5, MATCH( C23, $T$6:$T$23, 0 ), 0  )</f>
        <v>E60</v>
      </c>
      <c r="E23" s="308">
        <v>19</v>
      </c>
      <c r="F23" s="319">
        <f ca="1" xml:space="preserve">  IF(  G23 = "",  "",  OFFSET( $T$5,  MATCH(  G23, $V$6:$V$23, 0 ),  0  )   )</f>
        <v>10</v>
      </c>
      <c r="G23" s="398" t="str">
        <f ca="1" xml:space="preserve"> IF( SUMSQ(E22:E23) &gt; 0,  IF( E22&lt;E23, D22, D23 ), "" )</f>
        <v>E60</v>
      </c>
      <c r="H23" s="329">
        <v>-2</v>
      </c>
      <c r="I23" s="332"/>
      <c r="J23" s="322"/>
      <c r="K23" s="295"/>
      <c r="L23" s="408"/>
      <c r="M23" s="409" t="s">
        <v>260</v>
      </c>
      <c r="N23" s="296"/>
      <c r="O23" s="410" t="s">
        <v>261</v>
      </c>
      <c r="P23" s="312"/>
      <c r="Q23" s="299"/>
      <c r="R23" s="300"/>
      <c r="S23" s="301"/>
      <c r="T23" s="323">
        <v>16</v>
      </c>
      <c r="U23" s="373" t="str">
        <f xml:space="preserve">  $V$15 &amp; "-8th"</f>
        <v>A-8th</v>
      </c>
      <c r="V23" s="374" t="s">
        <v>262</v>
      </c>
      <c r="X23" s="375">
        <f t="shared" ca="1" si="8"/>
        <v>2</v>
      </c>
      <c r="Y23" s="375">
        <f t="shared" ca="1" si="9"/>
        <v>1</v>
      </c>
      <c r="AB23" s="302">
        <f>E23</f>
        <v>19</v>
      </c>
      <c r="AC23" s="303"/>
      <c r="AD23" s="304"/>
      <c r="BB23" s="301">
        <f t="shared" ca="1" si="11"/>
        <v>0</v>
      </c>
      <c r="BC23" s="301">
        <f t="shared" ca="1" si="12"/>
        <v>0</v>
      </c>
      <c r="BD23" s="301">
        <f t="shared" ca="1" si="13"/>
        <v>1</v>
      </c>
      <c r="BE23" s="301">
        <f t="shared" ca="1" si="14"/>
        <v>0</v>
      </c>
    </row>
    <row r="24" spans="1:57" ht="13.5" thickBot="1" x14ac:dyDescent="0.25">
      <c r="A24" s="272"/>
      <c r="B24" s="290"/>
      <c r="C24" s="291"/>
      <c r="D24" s="275" t="str">
        <f ca="1" xml:space="preserve">   OFFSET(  $AQ$14,  MIN( C25:C26 ),  0  )</f>
        <v>DR</v>
      </c>
      <c r="E24" s="318"/>
      <c r="F24" s="362">
        <f ca="1" xml:space="preserve">  IF(  G24 = "",  "",  OFFSET( $T$5,  MATCH(  G24, $V$6:$V$23, 0 ),  0  )   )</f>
        <v>15</v>
      </c>
      <c r="G24" s="411" t="str">
        <f ca="1">IF( SUMSQ(E25:E26) &gt; 0,  IF(E25&lt;E26, D25, D26 ), "" )</f>
        <v>O19</v>
      </c>
      <c r="H24" s="339">
        <v>14</v>
      </c>
      <c r="I24" s="405"/>
      <c r="J24" s="412"/>
      <c r="K24" s="295"/>
      <c r="L24" s="408"/>
      <c r="M24" s="298"/>
      <c r="N24" s="296"/>
      <c r="O24" s="400"/>
      <c r="P24" s="312"/>
      <c r="Q24" s="299"/>
      <c r="R24" s="300"/>
      <c r="S24" s="301"/>
      <c r="T24" s="301"/>
      <c r="X24" s="336">
        <f ca="1">SUM(X16:X23)</f>
        <v>12</v>
      </c>
      <c r="Y24" s="336">
        <f ca="1">SUM(Y16:Y23)</f>
        <v>7</v>
      </c>
      <c r="AB24" s="302"/>
      <c r="AC24" s="303"/>
      <c r="AD24" s="304"/>
    </row>
    <row r="25" spans="1:57" ht="15" thickBot="1" x14ac:dyDescent="0.25">
      <c r="A25" s="272"/>
      <c r="B25" s="290"/>
      <c r="C25" s="291">
        <v>15</v>
      </c>
      <c r="D25" s="328" t="str">
        <f ca="1" xml:space="preserve"> OFFSET( $V$5, MATCH( C25, $T$6:$T$23, 0 ), 0  )</f>
        <v>O19</v>
      </c>
      <c r="E25" s="413">
        <v>16</v>
      </c>
      <c r="F25" s="294"/>
      <c r="G25" s="313"/>
      <c r="H25" s="295"/>
      <c r="I25" s="312"/>
      <c r="J25" s="412"/>
      <c r="K25" s="296"/>
      <c r="L25" s="408"/>
      <c r="M25" s="414" t="s">
        <v>258</v>
      </c>
      <c r="N25" s="296"/>
      <c r="O25" s="415" t="s">
        <v>263</v>
      </c>
      <c r="P25" s="296"/>
      <c r="Q25" s="299"/>
      <c r="R25" s="300"/>
      <c r="S25" s="301"/>
      <c r="T25" s="301"/>
      <c r="U25" s="416" t="s">
        <v>264</v>
      </c>
      <c r="V25" s="417"/>
      <c r="AB25" s="302">
        <f>E25</f>
        <v>16</v>
      </c>
      <c r="AC25" s="303">
        <f>ABS( AB25-AB26 )</f>
        <v>6</v>
      </c>
      <c r="AD25" s="304"/>
    </row>
    <row r="26" spans="1:57" ht="15" thickBot="1" x14ac:dyDescent="0.25">
      <c r="A26" s="272"/>
      <c r="B26" s="290"/>
      <c r="C26" s="291">
        <v>2</v>
      </c>
      <c r="D26" s="338" t="str">
        <f ca="1" xml:space="preserve"> OFFSET( $V$5, MATCH( C26, $T$6:$T$23, 0 ), 0  )</f>
        <v>E83</v>
      </c>
      <c r="E26" s="339">
        <v>22</v>
      </c>
      <c r="F26" s="294"/>
      <c r="G26" s="313"/>
      <c r="H26" s="295"/>
      <c r="I26" s="312"/>
      <c r="J26" s="412"/>
      <c r="K26" s="418"/>
      <c r="L26" s="419"/>
      <c r="M26" s="420" t="s">
        <v>259</v>
      </c>
      <c r="N26" s="296"/>
      <c r="O26" s="421" t="s">
        <v>263</v>
      </c>
      <c r="P26" s="418"/>
      <c r="Q26" s="299"/>
      <c r="R26" s="300"/>
      <c r="S26" s="301"/>
      <c r="T26" s="422"/>
      <c r="U26" s="423">
        <f>U2</f>
        <v>46230</v>
      </c>
      <c r="V26" s="348" t="s">
        <v>265</v>
      </c>
      <c r="AB26" s="302">
        <f>E26</f>
        <v>22</v>
      </c>
      <c r="AC26" s="303"/>
      <c r="AD26" s="304"/>
    </row>
    <row r="27" spans="1:57" ht="12.75" thickBot="1" x14ac:dyDescent="0.25">
      <c r="A27" s="272"/>
      <c r="B27" s="424"/>
      <c r="C27" s="425"/>
      <c r="D27" s="426"/>
      <c r="E27" s="427"/>
      <c r="F27" s="428"/>
      <c r="G27" s="426"/>
      <c r="H27" s="427"/>
      <c r="I27" s="429"/>
      <c r="J27" s="426"/>
      <c r="K27" s="427"/>
      <c r="L27" s="430"/>
      <c r="M27" s="431"/>
      <c r="N27" s="432"/>
      <c r="O27" s="433"/>
      <c r="P27" s="432"/>
      <c r="Q27" s="434"/>
      <c r="R27" s="300"/>
      <c r="U27" s="435">
        <f xml:space="preserve">   U26 + 7</f>
        <v>46237</v>
      </c>
      <c r="V27" s="436" t="s">
        <v>266</v>
      </c>
      <c r="AB27" s="437"/>
      <c r="AC27" s="390"/>
      <c r="AD27" s="391"/>
    </row>
    <row r="28" spans="1:57" x14ac:dyDescent="0.15">
      <c r="A28" s="300"/>
      <c r="B28" s="300"/>
      <c r="C28" s="300"/>
      <c r="D28" s="300"/>
      <c r="E28" s="438"/>
      <c r="F28" s="439"/>
      <c r="G28" s="300"/>
      <c r="H28" s="300"/>
      <c r="I28" s="300"/>
      <c r="J28" s="300"/>
      <c r="K28" s="300"/>
      <c r="L28" s="300"/>
      <c r="M28" s="300"/>
      <c r="N28" s="300"/>
      <c r="O28" s="300"/>
      <c r="P28" s="300"/>
      <c r="Q28" s="300"/>
      <c r="R28" s="300"/>
      <c r="U28" s="440">
        <f xml:space="preserve">   U27 + 7</f>
        <v>46244</v>
      </c>
      <c r="V28" s="441" t="s">
        <v>267</v>
      </c>
    </row>
    <row r="29" spans="1:57" x14ac:dyDescent="0.15">
      <c r="U29" s="445" t="s">
        <v>268</v>
      </c>
    </row>
    <row r="30" spans="1:57" x14ac:dyDescent="0.15">
      <c r="C30" s="327"/>
    </row>
  </sheetData>
  <mergeCells count="3">
    <mergeCell ref="M9:P9"/>
    <mergeCell ref="O12:P12"/>
    <mergeCell ref="O13:P14"/>
  </mergeCells>
  <conditionalFormatting sqref="D3 G4 D6 J8 D9 AP9:AP12 G10 D12 D15 G16 D18 J18 D21 G22 D24 AQ15:AQ22">
    <cfRule type="cellIs" dxfId="29" priority="14" stopIfTrue="1" operator="equal">
      <formula>$AP$11</formula>
    </cfRule>
  </conditionalFormatting>
  <conditionalFormatting sqref="D3 G4 D6 J8 D9 AP9:AP12 G10 D12 D15 G16 D18 J18 D21 G22 D24">
    <cfRule type="cellIs" dxfId="28" priority="13" stopIfTrue="1" operator="equal">
      <formula>$AP$10</formula>
    </cfRule>
  </conditionalFormatting>
  <conditionalFormatting sqref="D3 G4 D6 J8 D9 AP9:AP12 G10 D12 D15 AQ15:AQ22 G16 D18 J18 D21 G22 D24">
    <cfRule type="cellIs" dxfId="27" priority="15" stopIfTrue="1" operator="equal">
      <formula>#REF!</formula>
    </cfRule>
    <cfRule type="cellIs" dxfId="26" priority="16" stopIfTrue="1" operator="equal">
      <formula>$AP$12</formula>
    </cfRule>
  </conditionalFormatting>
  <conditionalFormatting sqref="D4:D5 D7:D8 D10:D11 D13:D14 D16:D17 D19:D20 D22:D23 D25:D26 O25:O26">
    <cfRule type="expression" dxfId="25" priority="21">
      <formula>$AQ$8=OFFSET(  $AR$14,  17 - MAX( C3:C5 ),   0  )</formula>
    </cfRule>
    <cfRule type="expression" dxfId="24" priority="22">
      <formula>$AR$8=OFFSET(  $AR$14,  17 - MAX( C3:C5 ),   0  )</formula>
    </cfRule>
  </conditionalFormatting>
  <conditionalFormatting sqref="E4 H5 E7 K9 E10 H11 E13 E16 H17 E19 K19 E22 H23 E25">
    <cfRule type="expression" dxfId="23" priority="23">
      <formula>D3=$AP$12</formula>
    </cfRule>
    <cfRule type="expression" dxfId="22" priority="24">
      <formula>D3=#REF!</formula>
    </cfRule>
    <cfRule type="expression" dxfId="21" priority="25">
      <formula>D3=$AP$11</formula>
    </cfRule>
    <cfRule type="expression" dxfId="20" priority="26">
      <formula>D3=$AP$10</formula>
    </cfRule>
  </conditionalFormatting>
  <conditionalFormatting sqref="E5 H6 E8 K10 E11 H12 E14 E17 H18 E20 K20 E23 H24 E26">
    <cfRule type="expression" dxfId="19" priority="27">
      <formula>D3=$AP$12</formula>
    </cfRule>
    <cfRule type="expression" dxfId="18" priority="28">
      <formula>D3=#REF!</formula>
    </cfRule>
    <cfRule type="expression" dxfId="17" priority="29">
      <formula>D3=$AP$11</formula>
    </cfRule>
    <cfRule type="expression" dxfId="16" priority="30">
      <formula>D3=$AP$10</formula>
    </cfRule>
  </conditionalFormatting>
  <conditionalFormatting sqref="O13 N17:O18 O19:O20">
    <cfRule type="expression" dxfId="15" priority="17" stopIfTrue="1">
      <formula>$P$15&gt;0</formula>
    </cfRule>
  </conditionalFormatting>
  <conditionalFormatting sqref="AQ15:AQ22">
    <cfRule type="cellIs" dxfId="14" priority="18" operator="equal">
      <formula>$AP$10</formula>
    </cfRule>
  </conditionalFormatting>
  <conditionalFormatting sqref="AR15:AR22">
    <cfRule type="expression" dxfId="13" priority="19">
      <formula>$AQ$8=AR15</formula>
    </cfRule>
    <cfRule type="expression" dxfId="12" priority="20">
      <formula>$AR$8= AR15</formula>
    </cfRule>
  </conditionalFormatting>
  <conditionalFormatting sqref="AU15:AU18">
    <cfRule type="cellIs" dxfId="11" priority="9" stopIfTrue="1" operator="equal">
      <formula>$AP$11</formula>
    </cfRule>
    <cfRule type="cellIs" dxfId="10" priority="10" stopIfTrue="1" operator="equal">
      <formula>#REF!</formula>
    </cfRule>
    <cfRule type="cellIs" dxfId="9" priority="11" stopIfTrue="1" operator="equal">
      <formula>$AP$12</formula>
    </cfRule>
    <cfRule type="cellIs" dxfId="8" priority="12" operator="equal">
      <formula>$AP$10</formula>
    </cfRule>
  </conditionalFormatting>
  <conditionalFormatting sqref="AV15:AV18">
    <cfRule type="expression" dxfId="7" priority="7">
      <formula>$AQ$8=AV15</formula>
    </cfRule>
    <cfRule type="expression" dxfId="6" priority="8">
      <formula>$AR$8= AV15</formula>
    </cfRule>
  </conditionalFormatting>
  <conditionalFormatting sqref="AY15:AY16">
    <cfRule type="cellIs" dxfId="5" priority="3" stopIfTrue="1" operator="equal">
      <formula>$AP$11</formula>
    </cfRule>
    <cfRule type="cellIs" dxfId="4" priority="4" stopIfTrue="1" operator="equal">
      <formula>#REF!</formula>
    </cfRule>
    <cfRule type="cellIs" dxfId="3" priority="5" stopIfTrue="1" operator="equal">
      <formula>$AP$12</formula>
    </cfRule>
    <cfRule type="cellIs" dxfId="2" priority="6" operator="equal">
      <formula>$AP$10</formula>
    </cfRule>
  </conditionalFormatting>
  <conditionalFormatting sqref="AZ15:AZ16">
    <cfRule type="expression" dxfId="1" priority="1">
      <formula>$AQ$8=AZ15</formula>
    </cfRule>
    <cfRule type="expression" dxfId="0" priority="2">
      <formula>$AR$8= AZ15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Championship Match</vt:lpstr>
      <vt:lpstr>Flights</vt:lpstr>
      <vt:lpstr>Playoff Bracket</vt:lpstr>
    </vt:vector>
  </TitlesOfParts>
  <Company>Newport News Shipbuilding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Kelly, Brandon </dc:creator>
  <cp:lastModifiedBy>Ben Woodruff</cp:lastModifiedBy>
  <dcterms:created xsi:type="dcterms:W3CDTF">2026-08-24T09:41:34Z</dcterms:created>
  <dcterms:modified xsi:type="dcterms:W3CDTF">2026-08-25T12:48:33Z</dcterms:modified>
</cp:coreProperties>
</file>